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195" windowHeight="9720" activeTab="1"/>
  </bookViews>
  <sheets>
    <sheet name="Az alapok" sheetId="1" r:id="rId1"/>
    <sheet name="Számolótábla1" sheetId="2" r:id="rId2"/>
    <sheet name="Számolótábla2" sheetId="3" r:id="rId3"/>
    <sheet name="Munka2" sheetId="4" r:id="rId4"/>
    <sheet name="Munka3" sheetId="5" r:id="rId5"/>
  </sheets>
  <definedNames/>
  <calcPr fullCalcOnLoad="1"/>
</workbook>
</file>

<file path=xl/sharedStrings.xml><?xml version="1.0" encoding="utf-8"?>
<sst xmlns="http://schemas.openxmlformats.org/spreadsheetml/2006/main" count="380" uniqueCount="276">
  <si>
    <t xml:space="preserve"> </t>
  </si>
  <si>
    <t xml:space="preserve">A forgácsolásnál a forgácsolóerőt egyszerű estben az </t>
  </si>
  <si>
    <t xml:space="preserve">Így tehát van egy forgácsolóerő értéked amiből már el lehet indulni számolni a váz deformációját. </t>
  </si>
  <si>
    <t xml:space="preserve">Ha az érdekel, hogy ehhez a forgácsoláshoz mekkora teljesítményre van szükséged, akkor az a </t>
  </si>
  <si>
    <t xml:space="preserve">A sebesség pedig a forgácsolás (a szerszám vágóélének a) sebessége a munkadarabhoz képest. </t>
  </si>
  <si>
    <t xml:space="preserve">Ha esztergálsz, akkor ez az éppen forgácsolt átmérő kerületi sebessége, ha marsz, akkor a maró élének kerületi sebessége + vagy - </t>
  </si>
  <si>
    <t xml:space="preserve">A kerületi sebesség pedig </t>
  </si>
  <si>
    <t xml:space="preserve">Keményfém késsel, a fenti fogás és előtolás értékek estén szép felület elérésére lehet használni akár 300 m/min sebességet. </t>
  </si>
  <si>
    <t xml:space="preserve">Nem kötelező, csinálhatod 100 m/min-el is, de a felületed nem olyan lesz mintha 300-al csinálnád. </t>
  </si>
  <si>
    <t xml:space="preserve">Ekkor a teljesítmény igényed </t>
  </si>
  <si>
    <t xml:space="preserve">a /60 osztás azért van, mert a sebesség m/min-ben volt adva, a képletben viszont m/sec kell. </t>
  </si>
  <si>
    <r>
      <t>F=k*q</t>
    </r>
    <r>
      <rPr>
        <sz val="10"/>
        <rFont val="Arial"/>
        <family val="0"/>
      </rPr>
      <t xml:space="preserve"> képlettel lehet kiszámolni, ahol </t>
    </r>
  </si>
  <si>
    <r>
      <t>F</t>
    </r>
    <r>
      <rPr>
        <sz val="10"/>
        <rFont val="Arial"/>
        <family val="0"/>
      </rPr>
      <t xml:space="preserve">- az erő [N] </t>
    </r>
  </si>
  <si>
    <r>
      <t>k</t>
    </r>
    <r>
      <rPr>
        <sz val="10"/>
        <rFont val="Arial"/>
        <family val="0"/>
      </rPr>
      <t xml:space="preserve">- a fajlagos forgácsoló erő, ami 1*1mm méretű forgács leválasztásához kell [N/mm2] </t>
    </r>
  </si>
  <si>
    <r>
      <t>q</t>
    </r>
    <r>
      <rPr>
        <sz val="10"/>
        <rFont val="Arial"/>
        <family val="0"/>
      </rPr>
      <t xml:space="preserve">- a forgács keresztmetszete [mm2] </t>
    </r>
  </si>
  <si>
    <r>
      <t xml:space="preserve">A </t>
    </r>
    <r>
      <rPr>
        <b/>
        <sz val="10"/>
        <rFont val="Arial"/>
        <family val="2"/>
      </rPr>
      <t>k</t>
    </r>
    <r>
      <rPr>
        <sz val="10"/>
        <rFont val="Arial"/>
        <family val="0"/>
      </rPr>
      <t xml:space="preserve"> értékét a megfelelő szakmai táblázatokból lehet kikeresni, mert azokat kisérleti mérésekkel felvették a szóbajöhető anyagokra. </t>
    </r>
  </si>
  <si>
    <r>
      <t xml:space="preserve">Ezért én, tekintettel a hobby kategóriára (ami persze nem egy egzakt meghatározás) vettem </t>
    </r>
    <r>
      <rPr>
        <b/>
        <sz val="10"/>
        <rFont val="Arial"/>
        <family val="2"/>
      </rPr>
      <t>0.2mm fogást</t>
    </r>
    <r>
      <rPr>
        <sz val="10"/>
        <rFont val="Arial"/>
        <family val="0"/>
      </rPr>
      <t xml:space="preserve"> és</t>
    </r>
    <r>
      <rPr>
        <b/>
        <sz val="10"/>
        <rFont val="Arial"/>
        <family val="2"/>
      </rPr>
      <t xml:space="preserve"> 0.1mm</t>
    </r>
    <r>
      <rPr>
        <sz val="10"/>
        <rFont val="Arial"/>
        <family val="0"/>
      </rPr>
      <t xml:space="preserve"> előtolás értéket. </t>
    </r>
  </si>
  <si>
    <r>
      <t>A50</t>
    </r>
    <r>
      <rPr>
        <sz val="10"/>
        <rFont val="Arial"/>
        <family val="0"/>
      </rPr>
      <t xml:space="preserve"> minőségű acél anyag esetén a k értéke ekkor </t>
    </r>
    <r>
      <rPr>
        <b/>
        <sz val="10"/>
        <rFont val="Arial"/>
        <family val="2"/>
      </rPr>
      <t>3000 N/mm2</t>
    </r>
    <r>
      <rPr>
        <sz val="10"/>
        <rFont val="Arial"/>
        <family val="0"/>
      </rPr>
      <t xml:space="preserve"> </t>
    </r>
  </si>
  <si>
    <r>
      <t>P=F*v</t>
    </r>
    <r>
      <rPr>
        <sz val="10"/>
        <rFont val="Arial"/>
        <family val="0"/>
      </rPr>
      <t xml:space="preserve"> képlettel számolható, ahol </t>
    </r>
  </si>
  <si>
    <r>
      <t>P</t>
    </r>
    <r>
      <rPr>
        <sz val="10"/>
        <rFont val="Arial"/>
        <family val="0"/>
      </rPr>
      <t xml:space="preserve">- a teljesítmény [W] </t>
    </r>
  </si>
  <si>
    <r>
      <t>v</t>
    </r>
    <r>
      <rPr>
        <sz val="10"/>
        <rFont val="Arial"/>
        <family val="0"/>
      </rPr>
      <t xml:space="preserve">- a sebesség [m/s] </t>
    </r>
  </si>
  <si>
    <r>
      <t>A</t>
    </r>
    <r>
      <rPr>
        <b/>
        <sz val="10"/>
        <rFont val="Arial"/>
        <family val="2"/>
      </rPr>
      <t xml:space="preserve"> k</t>
    </r>
    <r>
      <rPr>
        <sz val="10"/>
        <rFont val="Arial"/>
        <family val="0"/>
      </rPr>
      <t xml:space="preserve"> értéke az adott anyag minőségén túl függ a forgács keresztmetszettől is, az erő pedig minden egyéb forgácsolási paramétertől is, </t>
    </r>
  </si>
  <si>
    <t>ezért van ennél sokkal bonyolultabb képlet is az erő kiszámítására. Az egyszerű számításhoz vannak olyan táblázatok amikben a forgács vastagság</t>
  </si>
  <si>
    <t xml:space="preserve"> is szerepel, így azokból az adatokból elég evvel az egyszerű képlettel számolni. Ráadásul nekünk most nem is a pontos értékre van szükségünk, </t>
  </si>
  <si>
    <t xml:space="preserve">hanem csak arra, hogy nagyságrendileg tudjuk az erőt. Legyen miből kiindulva számolni egy gép mechanikáját. </t>
  </si>
  <si>
    <t>a munkadarab sebessége, attól függően, hogy egyen- vagy ellenirányban marsz. A munkadarab sebességet általában elhanyagoljuk,</t>
  </si>
  <si>
    <t xml:space="preserve">mert olyan kicsi a másikhoz képest, hogy nem tévedünk nagyot ha nem vesszük figyelembe. </t>
  </si>
  <si>
    <r>
      <t>v=(d*pi*n)/60</t>
    </r>
    <r>
      <rPr>
        <sz val="10"/>
        <rFont val="Arial"/>
        <family val="0"/>
      </rPr>
      <t xml:space="preserve"> ahol v [m/s] </t>
    </r>
  </si>
  <si>
    <r>
      <t>d</t>
    </r>
    <r>
      <rPr>
        <sz val="10"/>
        <rFont val="Arial"/>
        <family val="0"/>
      </rPr>
      <t xml:space="preserve">- az átmérő [m] </t>
    </r>
  </si>
  <si>
    <r>
      <t>n</t>
    </r>
    <r>
      <rPr>
        <sz val="10"/>
        <rFont val="Arial"/>
        <family val="0"/>
      </rPr>
      <t xml:space="preserve">- a fordulatszám [1/min] </t>
    </r>
  </si>
  <si>
    <r>
      <t>pi</t>
    </r>
    <r>
      <rPr>
        <sz val="10"/>
        <rFont val="Arial"/>
        <family val="0"/>
      </rPr>
      <t xml:space="preserve">=3.14 </t>
    </r>
  </si>
  <si>
    <r>
      <t>P=100[N]*300/60=500[W]</t>
    </r>
    <r>
      <rPr>
        <sz val="10"/>
        <rFont val="Arial"/>
        <family val="0"/>
      </rPr>
      <t xml:space="preserve"> lesz </t>
    </r>
  </si>
  <si>
    <t xml:space="preserve"> © Szigma ma 14:00 | Válasz | #1880  Akkor a kért levezetés: </t>
  </si>
  <si>
    <r>
      <t>Az erő pedig</t>
    </r>
    <r>
      <rPr>
        <b/>
        <sz val="10"/>
        <rFont val="Arial"/>
        <family val="2"/>
      </rPr>
      <t xml:space="preserve"> F=3000*0.1*0.2=60N </t>
    </r>
  </si>
  <si>
    <r>
      <t>q</t>
    </r>
    <r>
      <rPr>
        <sz val="10"/>
        <rFont val="Arial"/>
        <family val="0"/>
      </rPr>
      <t xml:space="preserve"> = 0,1mm x 0,2mm = 0,02mm</t>
    </r>
    <r>
      <rPr>
        <vertAlign val="superscript"/>
        <sz val="10"/>
        <rFont val="Arial"/>
        <family val="2"/>
      </rPr>
      <t>2</t>
    </r>
  </si>
  <si>
    <r>
      <t>F</t>
    </r>
    <r>
      <rPr>
        <sz val="10"/>
        <rFont val="Arial"/>
        <family val="0"/>
      </rPr>
      <t xml:space="preserve"> = 3000 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x 0,02 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= 60 N</t>
    </r>
  </si>
  <si>
    <r>
      <t>F</t>
    </r>
    <r>
      <rPr>
        <sz val="10"/>
        <rFont val="Arial"/>
        <family val="0"/>
      </rPr>
      <t xml:space="preserve"> Erő (N) = </t>
    </r>
    <r>
      <rPr>
        <b/>
        <sz val="10"/>
        <rFont val="Arial"/>
        <family val="2"/>
      </rPr>
      <t>k</t>
    </r>
    <r>
      <rPr>
        <sz val="10"/>
        <rFont val="Arial"/>
        <family val="0"/>
      </rPr>
      <t xml:space="preserve"> Anyagra jellemző fajlagos forgácsolási erő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) x </t>
    </r>
    <r>
      <rPr>
        <b/>
        <sz val="10"/>
        <rFont val="Arial"/>
        <family val="2"/>
      </rPr>
      <t>q</t>
    </r>
    <r>
      <rPr>
        <sz val="10"/>
        <rFont val="Arial"/>
        <family val="0"/>
      </rPr>
      <t xml:space="preserve"> Forgács keresztmetszet (mm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</si>
  <si>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P</t>
    </r>
    <r>
      <rPr>
        <sz val="10"/>
        <rFont val="Arial"/>
        <family val="2"/>
      </rPr>
      <t xml:space="preserve"> = 60N x 2,616m/min = 156,96W</t>
    </r>
  </si>
  <si>
    <t>mm x</t>
  </si>
  <si>
    <t>mm =</t>
  </si>
  <si>
    <r>
      <t>mm</t>
    </r>
    <r>
      <rPr>
        <vertAlign val="superscript"/>
        <sz val="10"/>
        <rFont val="Arial"/>
        <family val="2"/>
      </rPr>
      <t>2</t>
    </r>
  </si>
  <si>
    <r>
      <t>k</t>
    </r>
    <r>
      <rPr>
        <sz val="10"/>
        <rFont val="Arial"/>
        <family val="0"/>
      </rPr>
      <t xml:space="preserve"> Anyagra jellemző fajlagos forgácsolási erő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</si>
  <si>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q</t>
    </r>
    <r>
      <rPr>
        <sz val="10"/>
        <rFont val="Arial"/>
        <family val="0"/>
      </rPr>
      <t xml:space="preserve"> Forgács keresztmetszet (mm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</si>
  <si>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F</t>
    </r>
    <r>
      <rPr>
        <sz val="10"/>
        <rFont val="Arial"/>
        <family val="0"/>
      </rPr>
      <t xml:space="preserve"> Erő (N)</t>
    </r>
  </si>
  <si>
    <r>
      <t>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x</t>
    </r>
  </si>
  <si>
    <r>
      <t>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=</t>
    </r>
  </si>
  <si>
    <t>N</t>
  </si>
  <si>
    <r>
      <t>n</t>
    </r>
    <r>
      <rPr>
        <sz val="10"/>
        <rFont val="Arial"/>
        <family val="0"/>
      </rPr>
      <t xml:space="preserve"> Szerszám fordulatszám (1/min)</t>
    </r>
  </si>
  <si>
    <t>n/min / 60 =</t>
  </si>
  <si>
    <r>
      <t>P</t>
    </r>
    <r>
      <rPr>
        <sz val="10"/>
        <rFont val="Arial"/>
        <family val="0"/>
      </rPr>
      <t xml:space="preserve"> Teljesitmény (W)</t>
    </r>
  </si>
  <si>
    <r>
      <t>P</t>
    </r>
    <r>
      <rPr>
        <sz val="10"/>
        <rFont val="Arial"/>
        <family val="0"/>
      </rPr>
      <t xml:space="preserve"> Teljesitmény (W) = </t>
    </r>
    <r>
      <rPr>
        <b/>
        <sz val="10"/>
        <rFont val="Arial"/>
        <family val="2"/>
      </rPr>
      <t>F</t>
    </r>
    <r>
      <rPr>
        <sz val="10"/>
        <rFont val="Arial"/>
        <family val="0"/>
      </rPr>
      <t xml:space="preserve"> Erő (N) x</t>
    </r>
    <r>
      <rPr>
        <b/>
        <sz val="10"/>
        <rFont val="Arial"/>
        <family val="2"/>
      </rPr>
      <t xml:space="preserve"> v</t>
    </r>
    <r>
      <rPr>
        <sz val="10"/>
        <rFont val="Arial"/>
        <family val="0"/>
      </rPr>
      <t xml:space="preserve"> Kerületi sebesség (m/sec)</t>
    </r>
  </si>
  <si>
    <r>
      <t>v</t>
    </r>
    <r>
      <rPr>
        <sz val="10"/>
        <rFont val="Arial"/>
        <family val="0"/>
      </rPr>
      <t xml:space="preserve"> Kerületi sebesség (m/sec)</t>
    </r>
  </si>
  <si>
    <t>N x</t>
  </si>
  <si>
    <t>m/sec =</t>
  </si>
  <si>
    <t>W</t>
  </si>
  <si>
    <t>Beviteli mezők</t>
  </si>
  <si>
    <t>Átvett értékek</t>
  </si>
  <si>
    <t>Számitott értékek</t>
  </si>
  <si>
    <t>Marási adatok</t>
  </si>
  <si>
    <t>Számolótábla próbálkozás</t>
  </si>
  <si>
    <r>
      <t>F</t>
    </r>
    <r>
      <rPr>
        <sz val="10"/>
        <rFont val="Arial"/>
        <family val="0"/>
      </rPr>
      <t xml:space="preserve"> = </t>
    </r>
    <r>
      <rPr>
        <b/>
        <sz val="10"/>
        <rFont val="Arial"/>
        <family val="2"/>
      </rPr>
      <t>k</t>
    </r>
    <r>
      <rPr>
        <sz val="10"/>
        <rFont val="Arial"/>
        <family val="0"/>
      </rPr>
      <t xml:space="preserve"> x </t>
    </r>
    <r>
      <rPr>
        <b/>
        <sz val="10"/>
        <rFont val="Arial"/>
        <family val="2"/>
      </rPr>
      <t>q</t>
    </r>
  </si>
  <si>
    <r>
      <t>v</t>
    </r>
    <r>
      <rPr>
        <sz val="10"/>
        <rFont val="Arial"/>
        <family val="0"/>
      </rPr>
      <t xml:space="preserve"> = (</t>
    </r>
    <r>
      <rPr>
        <b/>
        <sz val="10"/>
        <rFont val="Arial"/>
        <family val="2"/>
      </rPr>
      <t>d</t>
    </r>
    <r>
      <rPr>
        <sz val="10"/>
        <rFont val="Arial"/>
        <family val="0"/>
      </rPr>
      <t xml:space="preserve"> x </t>
    </r>
    <r>
      <rPr>
        <b/>
        <sz val="10"/>
        <rFont val="Arial"/>
        <family val="2"/>
      </rPr>
      <t>pi</t>
    </r>
    <r>
      <rPr>
        <sz val="10"/>
        <rFont val="Arial"/>
        <family val="0"/>
      </rPr>
      <t xml:space="preserve"> x </t>
    </r>
    <r>
      <rPr>
        <b/>
        <sz val="10"/>
        <rFont val="Arial"/>
        <family val="2"/>
      </rPr>
      <t>n</t>
    </r>
    <r>
      <rPr>
        <sz val="10"/>
        <rFont val="Arial"/>
        <family val="0"/>
      </rPr>
      <t xml:space="preserve">) /  </t>
    </r>
    <r>
      <rPr>
        <b/>
        <sz val="10"/>
        <rFont val="Arial"/>
        <family val="2"/>
      </rPr>
      <t>60</t>
    </r>
    <r>
      <rPr>
        <sz val="10"/>
        <rFont val="Arial"/>
        <family val="0"/>
      </rPr>
      <t xml:space="preserve"> </t>
    </r>
  </si>
  <si>
    <r>
      <t>P</t>
    </r>
    <r>
      <rPr>
        <sz val="10"/>
        <rFont val="Arial"/>
        <family val="2"/>
      </rPr>
      <t xml:space="preserve"> = </t>
    </r>
    <r>
      <rPr>
        <b/>
        <sz val="10"/>
        <rFont val="Arial"/>
        <family val="2"/>
      </rPr>
      <t>F</t>
    </r>
    <r>
      <rPr>
        <sz val="10"/>
        <rFont val="Arial"/>
        <family val="2"/>
      </rPr>
      <t xml:space="preserve"> x </t>
    </r>
    <r>
      <rPr>
        <b/>
        <sz val="10"/>
        <rFont val="Arial"/>
        <family val="2"/>
      </rPr>
      <t>v</t>
    </r>
  </si>
  <si>
    <r>
      <t>v</t>
    </r>
    <r>
      <rPr>
        <sz val="10"/>
        <rFont val="Arial"/>
        <family val="0"/>
      </rPr>
      <t xml:space="preserve"> Kerületi sebesség (m/sec) = </t>
    </r>
    <r>
      <rPr>
        <b/>
        <sz val="10"/>
        <rFont val="Arial"/>
        <family val="2"/>
      </rPr>
      <t>d</t>
    </r>
    <r>
      <rPr>
        <sz val="10"/>
        <rFont val="Arial"/>
        <family val="0"/>
      </rPr>
      <t xml:space="preserve"> Szerszám átmérő (m) x </t>
    </r>
    <r>
      <rPr>
        <b/>
        <sz val="10"/>
        <rFont val="Arial"/>
        <family val="2"/>
      </rPr>
      <t>pi</t>
    </r>
    <r>
      <rPr>
        <sz val="10"/>
        <rFont val="Arial"/>
        <family val="0"/>
      </rPr>
      <t xml:space="preserve"> x </t>
    </r>
    <r>
      <rPr>
        <b/>
        <sz val="10"/>
        <rFont val="Arial"/>
        <family val="2"/>
      </rPr>
      <t>n</t>
    </r>
    <r>
      <rPr>
        <sz val="10"/>
        <rFont val="Arial"/>
        <family val="0"/>
      </rPr>
      <t xml:space="preserve"> Szerszám fordulatszám (1/min) / </t>
    </r>
    <r>
      <rPr>
        <b/>
        <sz val="10"/>
        <rFont val="Arial"/>
        <family val="2"/>
      </rPr>
      <t>60</t>
    </r>
  </si>
  <si>
    <r>
      <t>v</t>
    </r>
    <r>
      <rPr>
        <sz val="10"/>
        <rFont val="Arial"/>
        <family val="0"/>
      </rPr>
      <t xml:space="preserve"> = (0,005m x 3,14 x 10000n/min) /  60 = 2,616m/sec</t>
    </r>
  </si>
  <si>
    <t>m/sec</t>
  </si>
  <si>
    <t xml:space="preserve">A50 minőségű acél anyag esetén a k értéke ekkor 3000 N/mm2 </t>
  </si>
  <si>
    <r>
      <t>e</t>
    </r>
    <r>
      <rPr>
        <vertAlign val="subscript"/>
        <sz val="10"/>
        <rFont val="Arial"/>
        <family val="2"/>
      </rPr>
      <t>z</t>
    </r>
    <r>
      <rPr>
        <sz val="10"/>
        <rFont val="Arial"/>
        <family val="0"/>
      </rPr>
      <t xml:space="preserve"> = (</t>
    </r>
    <r>
      <rPr>
        <b/>
        <sz val="10"/>
        <rFont val="Arial"/>
        <family val="2"/>
      </rPr>
      <t>e</t>
    </r>
    <r>
      <rPr>
        <sz val="10"/>
        <rFont val="Arial"/>
        <family val="0"/>
      </rPr>
      <t xml:space="preserve"> x </t>
    </r>
    <r>
      <rPr>
        <b/>
        <sz val="10"/>
        <rFont val="Arial"/>
        <family val="2"/>
      </rPr>
      <t>1000</t>
    </r>
    <r>
      <rPr>
        <sz val="10"/>
        <rFont val="Arial"/>
        <family val="0"/>
      </rPr>
      <t xml:space="preserve">) / ( </t>
    </r>
    <r>
      <rPr>
        <b/>
        <sz val="10"/>
        <rFont val="Arial"/>
        <family val="2"/>
      </rPr>
      <t>z</t>
    </r>
    <r>
      <rPr>
        <sz val="10"/>
        <rFont val="Arial"/>
        <family val="0"/>
      </rPr>
      <t xml:space="preserve"> x </t>
    </r>
    <r>
      <rPr>
        <b/>
        <sz val="10"/>
        <rFont val="Arial"/>
        <family val="2"/>
      </rPr>
      <t xml:space="preserve">n </t>
    </r>
    <r>
      <rPr>
        <sz val="10"/>
        <rFont val="Arial"/>
        <family val="0"/>
      </rPr>
      <t>)</t>
    </r>
  </si>
  <si>
    <t>m x 3,14 x</t>
  </si>
  <si>
    <r>
      <t>e</t>
    </r>
    <r>
      <rPr>
        <sz val="10"/>
        <rFont val="Arial"/>
        <family val="2"/>
      </rPr>
      <t xml:space="preserve"> előtoló sebesség (m/min)</t>
    </r>
  </si>
  <si>
    <r>
      <t>n</t>
    </r>
    <r>
      <rPr>
        <sz val="10"/>
        <rFont val="Arial"/>
        <family val="2"/>
      </rPr>
      <t xml:space="preserve"> Szerszám fordulatszáma (1/min)</t>
    </r>
  </si>
  <si>
    <r>
      <t>e</t>
    </r>
    <r>
      <rPr>
        <b/>
        <vertAlign val="subscript"/>
        <sz val="10"/>
        <rFont val="Arial"/>
        <family val="2"/>
      </rPr>
      <t>z</t>
    </r>
    <r>
      <rPr>
        <sz val="10"/>
        <rFont val="Arial"/>
        <family val="2"/>
      </rPr>
      <t xml:space="preserve"> egy élre jutó előtolás (mm/él)</t>
    </r>
  </si>
  <si>
    <t>*</t>
  </si>
  <si>
    <t>x</t>
  </si>
  <si>
    <t>mm</t>
  </si>
  <si>
    <t>mm x ((</t>
  </si>
  <si>
    <t>mm /</t>
  </si>
  <si>
    <t>mm ) gyök )=</t>
  </si>
  <si>
    <t>m/min x 1000 /</t>
  </si>
  <si>
    <t xml:space="preserve">1/min = </t>
  </si>
  <si>
    <r>
      <t>e</t>
    </r>
    <r>
      <rPr>
        <b/>
        <vertAlign val="subscript"/>
        <sz val="10"/>
        <rFont val="Arial"/>
        <family val="2"/>
      </rPr>
      <t>z</t>
    </r>
    <r>
      <rPr>
        <sz val="10"/>
        <rFont val="Arial"/>
        <family val="2"/>
      </rPr>
      <t xml:space="preserve"> egy élre jutó előtolás (mm/él) = (</t>
    </r>
    <r>
      <rPr>
        <b/>
        <sz val="10"/>
        <rFont val="Arial"/>
        <family val="2"/>
      </rPr>
      <t>e</t>
    </r>
    <r>
      <rPr>
        <sz val="10"/>
        <rFont val="Arial"/>
        <family val="2"/>
      </rPr>
      <t xml:space="preserve"> előtoló sebesség (m/min) x </t>
    </r>
    <r>
      <rPr>
        <b/>
        <sz val="10"/>
        <rFont val="Arial"/>
        <family val="2"/>
      </rPr>
      <t>1000</t>
    </r>
    <r>
      <rPr>
        <sz val="10"/>
        <rFont val="Arial"/>
        <family val="2"/>
      </rPr>
      <t xml:space="preserve">) / ( </t>
    </r>
    <r>
      <rPr>
        <b/>
        <sz val="10"/>
        <rFont val="Arial"/>
        <family val="2"/>
      </rPr>
      <t>z</t>
    </r>
    <r>
      <rPr>
        <sz val="10"/>
        <rFont val="Arial"/>
        <family val="2"/>
      </rPr>
      <t xml:space="preserve"> élek száma(db) x </t>
    </r>
    <r>
      <rPr>
        <b/>
        <sz val="10"/>
        <rFont val="Arial"/>
        <family val="2"/>
      </rPr>
      <t>n</t>
    </r>
    <r>
      <rPr>
        <sz val="10"/>
        <rFont val="Arial"/>
        <family val="2"/>
      </rPr>
      <t xml:space="preserve"> Szerszám fordulatszáma (1/min))</t>
    </r>
  </si>
  <si>
    <r>
      <t>z</t>
    </r>
    <r>
      <rPr>
        <sz val="10"/>
        <rFont val="Arial"/>
        <family val="2"/>
      </rPr>
      <t xml:space="preserve"> élek száma(db)</t>
    </r>
  </si>
  <si>
    <r>
      <t>e</t>
    </r>
    <r>
      <rPr>
        <b/>
        <vertAlign val="subscript"/>
        <sz val="10"/>
        <rFont val="Arial"/>
        <family val="2"/>
      </rPr>
      <t>k</t>
    </r>
    <r>
      <rPr>
        <sz val="10"/>
        <rFont val="Arial"/>
        <family val="0"/>
      </rPr>
      <t xml:space="preserve"> Közepes forgács vastagság (mm) = </t>
    </r>
    <r>
      <rPr>
        <b/>
        <sz val="10"/>
        <rFont val="Arial"/>
        <family val="2"/>
      </rPr>
      <t>e</t>
    </r>
    <r>
      <rPr>
        <b/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egy élre jutó előtolás (mm) x ((</t>
    </r>
    <r>
      <rPr>
        <b/>
        <sz val="10"/>
        <rFont val="Arial"/>
        <family val="2"/>
      </rPr>
      <t>H</t>
    </r>
    <r>
      <rPr>
        <sz val="10"/>
        <rFont val="Arial"/>
        <family val="0"/>
      </rPr>
      <t xml:space="preserve"> Fogásmélység (mm) / </t>
    </r>
    <r>
      <rPr>
        <b/>
        <sz val="10"/>
        <rFont val="Arial"/>
        <family val="2"/>
      </rPr>
      <t>D</t>
    </r>
    <r>
      <rPr>
        <sz val="10"/>
        <rFont val="Arial"/>
        <family val="0"/>
      </rPr>
      <t xml:space="preserve"> élkörátmérő (mm) ) </t>
    </r>
    <r>
      <rPr>
        <b/>
        <sz val="10"/>
        <rFont val="Arial"/>
        <family val="2"/>
      </rPr>
      <t>négyzetgyök</t>
    </r>
    <r>
      <rPr>
        <sz val="10"/>
        <rFont val="Arial"/>
        <family val="0"/>
      </rPr>
      <t>)</t>
    </r>
  </si>
  <si>
    <r>
      <t>e</t>
    </r>
    <r>
      <rPr>
        <b/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egy élre jutó előtolás (mm)</t>
    </r>
  </si>
  <si>
    <r>
      <t>e</t>
    </r>
    <r>
      <rPr>
        <b/>
        <vertAlign val="subscript"/>
        <sz val="10"/>
        <rFont val="Arial"/>
        <family val="2"/>
      </rPr>
      <t>k</t>
    </r>
    <r>
      <rPr>
        <sz val="10"/>
        <rFont val="Arial"/>
        <family val="0"/>
      </rPr>
      <t xml:space="preserve"> Közepes forgács vastagság (mm)</t>
    </r>
  </si>
  <si>
    <r>
      <t>q</t>
    </r>
    <r>
      <rPr>
        <sz val="10"/>
        <rFont val="Arial"/>
        <family val="0"/>
      </rPr>
      <t xml:space="preserve"> Közepes forgács keresztmetszet (mm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</si>
  <si>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q</t>
    </r>
    <r>
      <rPr>
        <sz val="10"/>
        <rFont val="Arial"/>
        <family val="0"/>
      </rPr>
      <t xml:space="preserve"> Közepes forgács keresztmetszet (mm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) = </t>
    </r>
    <r>
      <rPr>
        <b/>
        <sz val="10"/>
        <rFont val="Arial"/>
        <family val="2"/>
      </rPr>
      <t>a</t>
    </r>
    <r>
      <rPr>
        <sz val="10"/>
        <rFont val="Arial"/>
        <family val="0"/>
      </rPr>
      <t xml:space="preserve"> Fogásmélység (mm) x </t>
    </r>
    <r>
      <rPr>
        <b/>
        <sz val="10"/>
        <rFont val="Arial"/>
        <family val="2"/>
      </rPr>
      <t>e</t>
    </r>
    <r>
      <rPr>
        <b/>
        <vertAlign val="subscript"/>
        <sz val="10"/>
        <rFont val="Arial"/>
        <family val="2"/>
      </rPr>
      <t>k</t>
    </r>
    <r>
      <rPr>
        <sz val="10"/>
        <rFont val="Arial"/>
        <family val="0"/>
      </rPr>
      <t xml:space="preserve"> közepes forgács vastagság (mm)</t>
    </r>
  </si>
  <si>
    <r>
      <t>e</t>
    </r>
    <r>
      <rPr>
        <b/>
        <vertAlign val="subscript"/>
        <sz val="10"/>
        <rFont val="Arial"/>
        <family val="2"/>
      </rPr>
      <t>k</t>
    </r>
    <r>
      <rPr>
        <sz val="10"/>
        <rFont val="Arial"/>
        <family val="2"/>
      </rPr>
      <t xml:space="preserve"> közepes forgács vastagság</t>
    </r>
    <r>
      <rPr>
        <sz val="10"/>
        <rFont val="Arial"/>
        <family val="0"/>
      </rPr>
      <t xml:space="preserve"> (mm)</t>
    </r>
  </si>
  <si>
    <r>
      <t xml:space="preserve">q </t>
    </r>
    <r>
      <rPr>
        <sz val="10"/>
        <rFont val="Arial"/>
        <family val="2"/>
      </rPr>
      <t>=</t>
    </r>
    <r>
      <rPr>
        <b/>
        <sz val="10"/>
        <rFont val="Arial"/>
        <family val="2"/>
      </rPr>
      <t xml:space="preserve"> a </t>
    </r>
    <r>
      <rPr>
        <sz val="10"/>
        <rFont val="Arial"/>
        <family val="2"/>
      </rPr>
      <t>x</t>
    </r>
    <r>
      <rPr>
        <b/>
        <sz val="10"/>
        <rFont val="Arial"/>
        <family val="2"/>
      </rPr>
      <t xml:space="preserve"> e</t>
    </r>
    <r>
      <rPr>
        <b/>
        <vertAlign val="subscript"/>
        <sz val="10"/>
        <rFont val="Arial"/>
        <family val="2"/>
      </rPr>
      <t>k</t>
    </r>
  </si>
  <si>
    <r>
      <t>D</t>
    </r>
    <r>
      <rPr>
        <sz val="10"/>
        <rFont val="Arial"/>
        <family val="0"/>
      </rPr>
      <t xml:space="preserve"> Szerszám élkör átmérő (m)</t>
    </r>
  </si>
  <si>
    <r>
      <t>D</t>
    </r>
    <r>
      <rPr>
        <sz val="10"/>
        <rFont val="Arial"/>
        <family val="0"/>
      </rPr>
      <t xml:space="preserve"> Szerszám élkörátmérő (mm)</t>
    </r>
  </si>
  <si>
    <r>
      <t>e</t>
    </r>
    <r>
      <rPr>
        <b/>
        <vertAlign val="subscript"/>
        <sz val="10"/>
        <rFont val="Arial"/>
        <family val="2"/>
      </rPr>
      <t>k</t>
    </r>
    <r>
      <rPr>
        <sz val="10"/>
        <rFont val="Arial"/>
        <family val="0"/>
      </rPr>
      <t xml:space="preserve"> = </t>
    </r>
    <r>
      <rPr>
        <b/>
        <sz val="10"/>
        <rFont val="Arial"/>
        <family val="2"/>
      </rPr>
      <t>e</t>
    </r>
    <r>
      <rPr>
        <b/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x (( </t>
    </r>
    <r>
      <rPr>
        <sz val="10"/>
        <rFont val="Arial"/>
        <family val="2"/>
      </rPr>
      <t>H</t>
    </r>
    <r>
      <rPr>
        <sz val="10"/>
        <rFont val="Arial"/>
        <family val="0"/>
      </rPr>
      <t xml:space="preserve"> / </t>
    </r>
    <r>
      <rPr>
        <sz val="10"/>
        <rFont val="Arial"/>
        <family val="2"/>
      </rPr>
      <t>D</t>
    </r>
    <r>
      <rPr>
        <sz val="10"/>
        <rFont val="Arial"/>
        <family val="0"/>
      </rPr>
      <t xml:space="preserve"> ) </t>
    </r>
    <r>
      <rPr>
        <sz val="10"/>
        <rFont val="Arial"/>
        <family val="2"/>
      </rPr>
      <t>négyzetgyök</t>
    </r>
    <r>
      <rPr>
        <sz val="10"/>
        <rFont val="Arial"/>
        <family val="0"/>
      </rPr>
      <t>)</t>
    </r>
  </si>
  <si>
    <r>
      <t>e</t>
    </r>
    <r>
      <rPr>
        <vertAlign val="subscript"/>
        <sz val="10"/>
        <rFont val="Arial"/>
        <family val="2"/>
      </rPr>
      <t>z</t>
    </r>
    <r>
      <rPr>
        <sz val="10"/>
        <rFont val="Arial"/>
        <family val="0"/>
      </rPr>
      <t xml:space="preserve"> = (</t>
    </r>
    <r>
      <rPr>
        <sz val="10"/>
        <rFont val="Arial"/>
        <family val="2"/>
      </rPr>
      <t>0,5</t>
    </r>
    <r>
      <rPr>
        <sz val="10"/>
        <rFont val="Arial"/>
        <family val="0"/>
      </rPr>
      <t xml:space="preserve"> x </t>
    </r>
    <r>
      <rPr>
        <sz val="10"/>
        <rFont val="Arial"/>
        <family val="2"/>
      </rPr>
      <t>1000</t>
    </r>
    <r>
      <rPr>
        <sz val="10"/>
        <rFont val="Arial"/>
        <family val="0"/>
      </rPr>
      <t xml:space="preserve">) / ( </t>
    </r>
    <r>
      <rPr>
        <sz val="10"/>
        <rFont val="Arial"/>
        <family val="2"/>
      </rPr>
      <t>2</t>
    </r>
    <r>
      <rPr>
        <sz val="10"/>
        <rFont val="Arial"/>
        <family val="0"/>
      </rPr>
      <t xml:space="preserve"> x </t>
    </r>
    <r>
      <rPr>
        <sz val="10"/>
        <rFont val="Arial"/>
        <family val="2"/>
      </rPr>
      <t>40000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)</t>
    </r>
  </si>
  <si>
    <t xml:space="preserve"> © Tibor45 2007. máj. 19. 19:35 | Válasz | #7  </t>
  </si>
  <si>
    <t xml:space="preserve">ahol: </t>
  </si>
  <si>
    <t xml:space="preserve">© Tibor45 2007. máj. 13. 22:49 | Válasz | #5  </t>
  </si>
  <si>
    <t xml:space="preserve">Tömör tengely méretezése csavaró nyomatékra: </t>
  </si>
  <si>
    <t xml:space="preserve">d=köbgyök(M*5/tau) </t>
  </si>
  <si>
    <t xml:space="preserve"> © svejk 2007. máj. 13. 21:52 | Válasz | #4  </t>
  </si>
  <si>
    <t xml:space="preserve">Súlyerő: </t>
  </si>
  <si>
    <t xml:space="preserve">1kg tömegű test lefelé ható ereje kb.= 9.81 N </t>
  </si>
  <si>
    <t xml:space="preserve"> © svejk 2007. máj. 13. 21:43 | Válasz | #3  </t>
  </si>
  <si>
    <t xml:space="preserve">Motor forgatónyomatéka: </t>
  </si>
  <si>
    <t xml:space="preserve">© svejk 2008. szept. 09. 13:55 | Válasz | #2  </t>
  </si>
  <si>
    <t xml:space="preserve">A gép adatai amivel számolni fogok: </t>
  </si>
  <si>
    <t xml:space="preserve">(Először a mostani direkthajtással) </t>
  </si>
  <si>
    <t xml:space="preserve">az orsó átmárője: 20mm </t>
  </si>
  <si>
    <t xml:space="preserve">az orsó hossza: 500mm </t>
  </si>
  <si>
    <t xml:space="preserve">a mozgatandó tömeg: 30kg </t>
  </si>
  <si>
    <t xml:space="preserve">a kívánt végsebesség: 180 mm/s </t>
  </si>
  <si>
    <t xml:space="preserve">a motor tipusa:Sanyodenki T840-012 400W </t>
  </si>
  <si>
    <t xml:space="preserve">a motor maximális fordulatszáma </t>
  </si>
  <si>
    <t xml:space="preserve">az 5 mm-es orsót figyelembe véve: 2160 1/min azaz 36 1/s </t>
  </si>
  <si>
    <t xml:space="preserve">a motor névleges nyomatéka: 1,7 Nm azaz 170 Ncm </t>
  </si>
  <si>
    <t xml:space="preserve">(egyenlőre csak ezzel számoljunk, de gyorsításkor ez a többszöröse is lehet) </t>
  </si>
  <si>
    <t xml:space="preserve">A motor tehetetlenségi nyomatéka: 0,0005 kgm2 azaz 5kgcm2 </t>
  </si>
  <si>
    <t xml:space="preserve">A forgácsolóerőt vegyük 500 N-ra </t>
  </si>
  <si>
    <t xml:space="preserve">kiszámoljuk az orsó tehetetlenségi nyomatékát: </t>
  </si>
  <si>
    <t xml:space="preserve">J=m*r(négyzet)/2 </t>
  </si>
  <si>
    <t xml:space="preserve">m: az orsó tömege (kg)--7,8kg/dm3 fajsúllyal </t>
  </si>
  <si>
    <t xml:space="preserve">r: az orsó sugara (cm) </t>
  </si>
  <si>
    <t xml:space="preserve">(nem számolok a csapágyakkal és azzal hogy az orsó közepes átmérője kisebb a névlegesnél) </t>
  </si>
  <si>
    <t xml:space="preserve">J(orsó)=0,623kgcm2 </t>
  </si>
  <si>
    <t xml:space="preserve">redukáljuk a vizszintesen mozgatott tömeg tehetetlenségét a motortengelyre: </t>
  </si>
  <si>
    <t xml:space="preserve">J=m*(h/2pi)*(h/2pi) </t>
  </si>
  <si>
    <t xml:space="preserve">h: az orsó emelkedése (cm) </t>
  </si>
  <si>
    <t xml:space="preserve">m: a mozgatandó tömeg (kg) </t>
  </si>
  <si>
    <t xml:space="preserve">J(lin)=0,19 kgcm2 </t>
  </si>
  <si>
    <t xml:space="preserve">tehát az össz. tehetetlenségi nyomaték áttétel nélkül: </t>
  </si>
  <si>
    <t xml:space="preserve">J=J(motor) + J(orsó) + J(lin) </t>
  </si>
  <si>
    <t xml:space="preserve">J(össz)=5,813 kgcm2 </t>
  </si>
  <si>
    <t xml:space="preserve">a forgácsolóerőből kiszámitjuk a szüksége forgatónyomatékot: </t>
  </si>
  <si>
    <t xml:space="preserve">M=F*h/6,28 </t>
  </si>
  <si>
    <t xml:space="preserve">F: forgácsoláskor az előtoló erő (N) </t>
  </si>
  <si>
    <t xml:space="preserve">h: az orsó menetemelkedése (cm) </t>
  </si>
  <si>
    <t xml:space="preserve">M(forg)=40 Ncm </t>
  </si>
  <si>
    <t xml:space="preserve">ezt a forgácsolási nyomatékszükségletet kivonjuk a motor nyomatékából: </t>
  </si>
  <si>
    <t xml:space="preserve">170Ncm-40Ncm=130Ncm </t>
  </si>
  <si>
    <t xml:space="preserve">Tehát a gyorsításra marad 130Ncm nyomaték. </t>
  </si>
  <si>
    <t xml:space="preserve">Nézzük meg ez a nyomaték mennyi idő alatt tudja </t>
  </si>
  <si>
    <t xml:space="preserve">felgyorsítani a max. sebességre a szerkezetet: </t>
  </si>
  <si>
    <t xml:space="preserve">kisomega=2pi*n </t>
  </si>
  <si>
    <t xml:space="preserve">kisomega: szögsebesség (1/s) </t>
  </si>
  <si>
    <t xml:space="preserve">n: fordulatszám (1/s) </t>
  </si>
  <si>
    <t xml:space="preserve">kisomega=226 1/s </t>
  </si>
  <si>
    <t xml:space="preserve">M=J*deltakisomega/t az-az t=J*deltakisomega/M </t>
  </si>
  <si>
    <t xml:space="preserve">deltakisomega: a szogsebességváltozás mértéke, esetünkben 0-ról 226 ra kell gyorítani tehát 226 </t>
  </si>
  <si>
    <t xml:space="preserve">t: a gyorsulás ideje (s) </t>
  </si>
  <si>
    <t xml:space="preserve">J(össz)=5,813 kgcm2 =0,0005813 kgm2 </t>
  </si>
  <si>
    <t xml:space="preserve">gyorsítási nyomaték=130 Ncm =1,3Nm </t>
  </si>
  <si>
    <t xml:space="preserve">0,0005813 * 226/1,3=0,101 </t>
  </si>
  <si>
    <t xml:space="preserve">tehát a gép 101 ms alatt tud felgyorsulni a kért 180 mm/s-os sebességre a motor névleges nyomatékával. </t>
  </si>
  <si>
    <t xml:space="preserve">Ha figyelembe vesszük a súrlódásokat akkor ez az érték </t>
  </si>
  <si>
    <t xml:space="preserve">akár 10 %-al is nőhet. </t>
  </si>
  <si>
    <t xml:space="preserve">Viszont vegyük azt is figyelembe hogy a motor a szervokörben van és a névleges nyomaték 3-4 szeresét is leadhatja gyorsításkor. </t>
  </si>
  <si>
    <t xml:space="preserve">Ha jól számoltam akkor legközelebb kiszámitom egy áttátellel is. </t>
  </si>
  <si>
    <t xml:space="preserve">Ott a legfontosabb változás hogy az orsó és a </t>
  </si>
  <si>
    <t xml:space="preserve">mozgatandó tömeg motortengelyre való redukálásánal a tehetetlenségi nyomaték az ÁTTÉTEL NÉGYZETÉVEL CSÖKKEN.  </t>
  </si>
  <si>
    <t xml:space="preserve"> © svejk 2008. szept. 09. 14:04 | Válasz | #3  </t>
  </si>
  <si>
    <t xml:space="preserve">(most egy fele teljesítményű motor 1:2-es áttétellel) </t>
  </si>
  <si>
    <t xml:space="preserve">a kívánt végsebesség még MINDIG: 180 mm/s </t>
  </si>
  <si>
    <t xml:space="preserve">Az áttétel: 1:2 </t>
  </si>
  <si>
    <t xml:space="preserve">a motor tipusa: Sanyodenki T720-012 200 W-os </t>
  </si>
  <si>
    <t xml:space="preserve">az 5 mm-es orsót és 1:2-es áttételt figyelembe véve: 4320 1/min azaz 72 1/s </t>
  </si>
  <si>
    <t xml:space="preserve">a motor névleges nyomatéka: 0,77 Nm azaz 77 Ncm </t>
  </si>
  <si>
    <t xml:space="preserve">A motor tehetetlenségi nyomatéka: 0,000147 kgm2 azaz 1,47kgcm2 </t>
  </si>
  <si>
    <t xml:space="preserve">redukáljuk a vizszintesen mozgatott tömeg tehetetlenségét az orsóra: </t>
  </si>
  <si>
    <t xml:space="preserve">az összes motortengelyre redukált tehetetlenségi nyomaték áttételel: </t>
  </si>
  <si>
    <t xml:space="preserve">J=J(motor) + (J(orsó) + J(lin))*1/i(négyzet) </t>
  </si>
  <si>
    <t xml:space="preserve">i=áttétel </t>
  </si>
  <si>
    <t xml:space="preserve">J(össz)=1,67kgm2 </t>
  </si>
  <si>
    <t xml:space="preserve">M=F*h/6,28*1/i </t>
  </si>
  <si>
    <t xml:space="preserve">i: áttétel </t>
  </si>
  <si>
    <t xml:space="preserve">M(forg)=20 Ncm </t>
  </si>
  <si>
    <t xml:space="preserve">77Ncm-20Ncm=57Ncm </t>
  </si>
  <si>
    <t xml:space="preserve">Tehát a gyorsításra marad 57Ncm nyomaték. </t>
  </si>
  <si>
    <t xml:space="preserve">kisomega=452 1/s </t>
  </si>
  <si>
    <t xml:space="preserve">deltakisomega: a szogsebességváltozás mértéke, esetünkben </t>
  </si>
  <si>
    <t xml:space="preserve">0-ról 452-re kell gyorítani tehát 452 </t>
  </si>
  <si>
    <t xml:space="preserve">J(össz)=1,67 kgcm2 =0,000167 kgm2 </t>
  </si>
  <si>
    <t xml:space="preserve">gyorsítási nyomaték=57 Ncm =0,57Nm </t>
  </si>
  <si>
    <t xml:space="preserve">0,000167 * 452/0,57=0,132 </t>
  </si>
  <si>
    <t xml:space="preserve">tehát a gép 132 ms alatt tud felgyorsulni a kért 180 mm/s-os sebességre a motor névleges nyomatékával. </t>
  </si>
  <si>
    <r>
      <t xml:space="preserve">orsó átmérő </t>
    </r>
    <r>
      <rPr>
        <b/>
        <sz val="12"/>
        <color indexed="8"/>
        <rFont val="Calibri"/>
        <family val="2"/>
      </rPr>
      <t>(mm)</t>
    </r>
  </si>
  <si>
    <t>=</t>
  </si>
  <si>
    <t>cm</t>
  </si>
  <si>
    <t>dm</t>
  </si>
  <si>
    <r>
      <t xml:space="preserve">orsó hossza </t>
    </r>
    <r>
      <rPr>
        <b/>
        <sz val="12"/>
        <color indexed="8"/>
        <rFont val="Calibri"/>
        <family val="2"/>
      </rPr>
      <t>(mm)</t>
    </r>
  </si>
  <si>
    <r>
      <t xml:space="preserve">orsó menetemelkedése </t>
    </r>
    <r>
      <rPr>
        <b/>
        <sz val="12"/>
        <color indexed="8"/>
        <rFont val="Calibri"/>
        <family val="2"/>
      </rPr>
      <t>(mm/ford.)</t>
    </r>
  </si>
  <si>
    <r>
      <t xml:space="preserve">orsó fajsúlya </t>
    </r>
    <r>
      <rPr>
        <b/>
        <sz val="12"/>
        <color indexed="8"/>
        <rFont val="Calibri"/>
        <family val="2"/>
      </rPr>
      <t>(kg/dm</t>
    </r>
    <r>
      <rPr>
        <b/>
        <vertAlign val="superscript"/>
        <sz val="12"/>
        <color indexed="8"/>
        <rFont val="Calibri"/>
        <family val="2"/>
      </rPr>
      <t>3</t>
    </r>
    <r>
      <rPr>
        <b/>
        <sz val="12"/>
        <color indexed="8"/>
        <rFont val="Calibri"/>
        <family val="2"/>
      </rPr>
      <t>)</t>
    </r>
  </si>
  <si>
    <r>
      <t xml:space="preserve">mozgatni kívánt tömeg </t>
    </r>
    <r>
      <rPr>
        <b/>
        <sz val="12"/>
        <color indexed="8"/>
        <rFont val="Calibri"/>
        <family val="2"/>
      </rPr>
      <t>(kg)</t>
    </r>
  </si>
  <si>
    <r>
      <t xml:space="preserve">kívánt végsebesség </t>
    </r>
    <r>
      <rPr>
        <b/>
        <sz val="12"/>
        <color indexed="8"/>
        <rFont val="Calibri"/>
        <family val="2"/>
      </rPr>
      <t>(mm/s)</t>
    </r>
  </si>
  <si>
    <r>
      <t xml:space="preserve">motor névleges nyomatéka </t>
    </r>
    <r>
      <rPr>
        <b/>
        <sz val="12"/>
        <color indexed="8"/>
        <rFont val="Calibri"/>
        <family val="2"/>
      </rPr>
      <t>(Nm)</t>
    </r>
  </si>
  <si>
    <t>Ncm</t>
  </si>
  <si>
    <r>
      <t xml:space="preserve">motor tehetetlenségi nyomatéka </t>
    </r>
    <r>
      <rPr>
        <b/>
        <sz val="12"/>
        <color indexed="8"/>
        <rFont val="Calibri"/>
        <family val="2"/>
      </rPr>
      <t>(kgm</t>
    </r>
    <r>
      <rPr>
        <b/>
        <vertAlign val="superscript"/>
        <sz val="12"/>
        <color indexed="8"/>
        <rFont val="Calibri"/>
        <family val="2"/>
      </rPr>
      <t>2</t>
    </r>
    <r>
      <rPr>
        <b/>
        <sz val="12"/>
        <color indexed="8"/>
        <rFont val="Calibri"/>
        <family val="2"/>
      </rPr>
      <t>)</t>
    </r>
  </si>
  <si>
    <r>
      <t>kgcm</t>
    </r>
    <r>
      <rPr>
        <b/>
        <vertAlign val="superscript"/>
        <sz val="12"/>
        <color indexed="8"/>
        <rFont val="Calibri"/>
        <family val="2"/>
      </rPr>
      <t>2</t>
    </r>
  </si>
  <si>
    <r>
      <t xml:space="preserve">forgácsoló erő </t>
    </r>
    <r>
      <rPr>
        <b/>
        <sz val="12"/>
        <color indexed="8"/>
        <rFont val="Calibri"/>
        <family val="2"/>
      </rPr>
      <t>(N)</t>
    </r>
  </si>
  <si>
    <t>motor kívánt fordulatszáma</t>
  </si>
  <si>
    <t>1/s</t>
  </si>
  <si>
    <t>1/min</t>
  </si>
  <si>
    <r>
      <t xml:space="preserve">J </t>
    </r>
    <r>
      <rPr>
        <vertAlign val="subscript"/>
        <sz val="12"/>
        <color indexed="8"/>
        <rFont val="Calibri"/>
        <family val="2"/>
      </rPr>
      <t>orsó</t>
    </r>
  </si>
  <si>
    <r>
      <t xml:space="preserve">m </t>
    </r>
    <r>
      <rPr>
        <vertAlign val="subscript"/>
        <sz val="12"/>
        <color indexed="8"/>
        <rFont val="Calibri"/>
        <family val="2"/>
      </rPr>
      <t>orsó</t>
    </r>
  </si>
  <si>
    <t>kg</t>
  </si>
  <si>
    <r>
      <t xml:space="preserve">J </t>
    </r>
    <r>
      <rPr>
        <vertAlign val="subscript"/>
        <sz val="12"/>
        <color indexed="8"/>
        <rFont val="Calibri"/>
        <family val="2"/>
      </rPr>
      <t>lin</t>
    </r>
  </si>
  <si>
    <t>J összes</t>
  </si>
  <si>
    <r>
      <t>kgm</t>
    </r>
    <r>
      <rPr>
        <b/>
        <vertAlign val="superscript"/>
        <sz val="12"/>
        <color indexed="8"/>
        <rFont val="Calibri"/>
        <family val="2"/>
      </rPr>
      <t>2</t>
    </r>
  </si>
  <si>
    <t>szükséges forgatónyomaték</t>
  </si>
  <si>
    <t>M gyorsításra fennmaradó erő</t>
  </si>
  <si>
    <t>Nm</t>
  </si>
  <si>
    <t>ω</t>
  </si>
  <si>
    <t>gyorsulás ideje</t>
  </si>
  <si>
    <t>s</t>
  </si>
  <si>
    <t>ms</t>
  </si>
  <si>
    <t xml:space="preserve">A motor a névleges nyomatékával </t>
  </si>
  <si>
    <r>
      <rPr>
        <b/>
        <sz val="12"/>
        <color indexed="8"/>
        <rFont val="Calibri"/>
        <family val="2"/>
      </rPr>
      <t>millisecundum</t>
    </r>
    <r>
      <rPr>
        <sz val="12"/>
        <color indexed="8"/>
        <rFont val="Calibri"/>
        <family val="2"/>
      </rPr>
      <t xml:space="preserve"> alatt tud felgyorsítani </t>
    </r>
  </si>
  <si>
    <r>
      <rPr>
        <b/>
        <sz val="12"/>
        <color indexed="8"/>
        <rFont val="Calibri"/>
        <family val="2"/>
      </rPr>
      <t>kg</t>
    </r>
    <r>
      <rPr>
        <sz val="12"/>
        <color indexed="8"/>
        <rFont val="Calibri"/>
        <family val="2"/>
      </rPr>
      <t xml:space="preserve"> összterhet</t>
    </r>
  </si>
  <si>
    <r>
      <rPr>
        <b/>
        <sz val="12"/>
        <color indexed="8"/>
        <rFont val="Calibri"/>
        <family val="2"/>
      </rPr>
      <t>ford./mm</t>
    </r>
    <r>
      <rPr>
        <sz val="12"/>
        <color indexed="8"/>
        <rFont val="Calibri"/>
        <family val="2"/>
      </rPr>
      <t xml:space="preserve"> golyósorsó esetén</t>
    </r>
  </si>
  <si>
    <t xml:space="preserve"> © aszbolit 2008. szept. 09. 13:37 | Válasz | #6886  </t>
  </si>
  <si>
    <t xml:space="preserve">Bedobom az XLS tablazatot, amit Svejk szamitasai alapjan keszitettem. Deszkamodell meg, de hasznalhato: </t>
  </si>
  <si>
    <t xml:space="preserve">servo motor meretezest segito XLS tablazat </t>
  </si>
  <si>
    <t>n/min</t>
  </si>
  <si>
    <t>mm/ford</t>
  </si>
  <si>
    <t>mm/min</t>
  </si>
  <si>
    <t>m/min</t>
  </si>
  <si>
    <t>tehát a gyakorlatban az 1Nm-es motor 10 cm-es</t>
  </si>
  <si>
    <t xml:space="preserve"> vízszintes erőkaron kb. 1kg tömegű testet tud felemelni  </t>
  </si>
  <si>
    <t>M = P / 6,28 /n</t>
  </si>
  <si>
    <r>
      <t>M</t>
    </r>
    <r>
      <rPr>
        <sz val="10"/>
        <rFont val="Arial"/>
        <family val="0"/>
      </rPr>
      <t xml:space="preserve"> Forgatónyomaték(Nm) = </t>
    </r>
    <r>
      <rPr>
        <b/>
        <sz val="10"/>
        <rFont val="Arial"/>
        <family val="2"/>
      </rPr>
      <t>P</t>
    </r>
    <r>
      <rPr>
        <sz val="10"/>
        <rFont val="Arial"/>
        <family val="0"/>
      </rPr>
      <t xml:space="preserve"> teljesítmény(W) /</t>
    </r>
    <r>
      <rPr>
        <b/>
        <sz val="10"/>
        <rFont val="Arial"/>
        <family val="2"/>
      </rPr>
      <t xml:space="preserve"> 6.28</t>
    </r>
    <r>
      <rPr>
        <sz val="10"/>
        <rFont val="Arial"/>
        <family val="0"/>
      </rPr>
      <t xml:space="preserve"> / </t>
    </r>
    <r>
      <rPr>
        <b/>
        <sz val="10"/>
        <rFont val="Arial"/>
        <family val="2"/>
      </rPr>
      <t>n</t>
    </r>
    <r>
      <rPr>
        <sz val="10"/>
        <rFont val="Arial"/>
        <family val="0"/>
      </rPr>
      <t xml:space="preserve"> fordulatszám(1/sec)  </t>
    </r>
  </si>
  <si>
    <r>
      <t>f</t>
    </r>
    <r>
      <rPr>
        <sz val="10"/>
        <rFont val="Arial"/>
        <family val="0"/>
      </rPr>
      <t xml:space="preserve"> Fogásmélység (mm)</t>
    </r>
  </si>
  <si>
    <r>
      <t>b</t>
    </r>
    <r>
      <rPr>
        <sz val="10"/>
        <rFont val="Arial"/>
        <family val="0"/>
      </rPr>
      <t xml:space="preserve"> Fogásszélesség (mm)</t>
    </r>
  </si>
  <si>
    <t xml:space="preserve">A közepes forgácsvastagság sok mindentől függ, (előtolás, marás típusa /palást, vagy homlok/ maró fogszám, átmérő,...).  </t>
  </si>
  <si>
    <r>
      <t>F</t>
    </r>
    <r>
      <rPr>
        <sz val="10"/>
        <rFont val="Arial"/>
        <family val="2"/>
      </rPr>
      <t>=</t>
    </r>
    <r>
      <rPr>
        <b/>
        <sz val="10"/>
        <rFont val="Arial"/>
        <family val="2"/>
      </rPr>
      <t>k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>hk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f </t>
    </r>
  </si>
  <si>
    <r>
      <t>F</t>
    </r>
    <r>
      <rPr>
        <sz val="10"/>
        <rFont val="Arial"/>
        <family val="0"/>
      </rPr>
      <t xml:space="preserve"> főforgácsolóerő (N)</t>
    </r>
  </si>
  <si>
    <r>
      <t>k</t>
    </r>
    <r>
      <rPr>
        <sz val="10"/>
        <rFont val="Arial"/>
        <family val="0"/>
      </rPr>
      <t xml:space="preserve"> fajlagos forgácsolási ellenállás (anyagtényező) (N/mm2) </t>
    </r>
  </si>
  <si>
    <r>
      <t>hk</t>
    </r>
    <r>
      <rPr>
        <sz val="10"/>
        <rFont val="Arial"/>
        <family val="0"/>
      </rPr>
      <t xml:space="preserve"> közepes forgácsvastagság (mm)</t>
    </r>
  </si>
  <si>
    <r>
      <t>F</t>
    </r>
    <r>
      <rPr>
        <sz val="10"/>
        <rFont val="Arial"/>
        <family val="0"/>
      </rPr>
      <t xml:space="preserve"> fogásvétel (mm)</t>
    </r>
  </si>
  <si>
    <r>
      <t>d</t>
    </r>
    <r>
      <rPr>
        <sz val="10"/>
        <rFont val="Arial"/>
        <family val="0"/>
      </rPr>
      <t xml:space="preserve"> - tengelyátmérő </t>
    </r>
  </si>
  <si>
    <r>
      <t>M</t>
    </r>
    <r>
      <rPr>
        <sz val="10"/>
        <rFont val="Arial"/>
        <family val="0"/>
      </rPr>
      <t xml:space="preserve"> - nyomaték </t>
    </r>
  </si>
  <si>
    <r>
      <t>tau</t>
    </r>
    <r>
      <rPr>
        <sz val="10"/>
        <rFont val="Arial"/>
        <family val="0"/>
      </rPr>
      <t xml:space="preserve"> - az adott anyagra megengedett csavarószilárdság </t>
    </r>
  </si>
  <si>
    <t xml:space="preserve">a mozgatandó tömeg: </t>
  </si>
  <si>
    <t>mm/s</t>
  </si>
  <si>
    <t>a kívánt végsebesség:</t>
  </si>
  <si>
    <t>Áttételi szorzó</t>
  </si>
  <si>
    <t>l/min</t>
  </si>
  <si>
    <t>l/sec</t>
  </si>
  <si>
    <t>a motor névleges nyomatéka:</t>
  </si>
  <si>
    <r>
      <t>kgm</t>
    </r>
    <r>
      <rPr>
        <vertAlign val="superscript"/>
        <sz val="10"/>
        <rFont val="Arial"/>
        <family val="2"/>
      </rPr>
      <t>2</t>
    </r>
  </si>
  <si>
    <r>
      <t>kgcm</t>
    </r>
    <r>
      <rPr>
        <vertAlign val="superscript"/>
        <sz val="10"/>
        <rFont val="Arial"/>
        <family val="2"/>
      </rPr>
      <t>2</t>
    </r>
  </si>
  <si>
    <t>A motor tehetetlenségi nyomatéka:</t>
  </si>
  <si>
    <r>
      <t>D</t>
    </r>
    <r>
      <rPr>
        <sz val="10"/>
        <rFont val="Arial"/>
        <family val="0"/>
      </rPr>
      <t xml:space="preserve"> Az orsó közepes átmérője (mm)</t>
    </r>
  </si>
  <si>
    <r>
      <t>l</t>
    </r>
    <r>
      <rPr>
        <sz val="10"/>
        <rFont val="Arial"/>
        <family val="0"/>
      </rPr>
      <t xml:space="preserve"> Az orsó hossza (mm)</t>
    </r>
  </si>
  <si>
    <r>
      <t xml:space="preserve">V </t>
    </r>
    <r>
      <rPr>
        <sz val="10"/>
        <rFont val="Arial"/>
        <family val="2"/>
      </rPr>
      <t>Térfogat</t>
    </r>
    <r>
      <rPr>
        <sz val="10"/>
        <rFont val="Arial"/>
        <family val="0"/>
      </rPr>
      <t>(dm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) = (( </t>
    </r>
    <r>
      <rPr>
        <b/>
        <sz val="10"/>
        <rFont val="Arial"/>
        <family val="2"/>
      </rPr>
      <t>D</t>
    </r>
    <r>
      <rPr>
        <sz val="10"/>
        <rFont val="Arial"/>
        <family val="0"/>
      </rPr>
      <t xml:space="preserve"> / 2 )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x </t>
    </r>
    <r>
      <rPr>
        <b/>
        <sz val="12"/>
        <rFont val="Symbol"/>
        <family val="1"/>
      </rPr>
      <t>p</t>
    </r>
    <r>
      <rPr>
        <sz val="10"/>
        <rFont val="Arial"/>
        <family val="2"/>
      </rPr>
      <t xml:space="preserve"> x </t>
    </r>
    <r>
      <rPr>
        <b/>
        <sz val="10"/>
        <rFont val="Arial"/>
        <family val="2"/>
      </rPr>
      <t>l</t>
    </r>
    <r>
      <rPr>
        <sz val="10"/>
        <rFont val="Arial"/>
        <family val="2"/>
      </rPr>
      <t xml:space="preserve"> ) / 1 000 000</t>
    </r>
  </si>
  <si>
    <r>
      <t>/ 2)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x </t>
    </r>
    <r>
      <rPr>
        <b/>
        <sz val="12"/>
        <rFont val="Symbol"/>
        <family val="1"/>
      </rPr>
      <t>p</t>
    </r>
    <r>
      <rPr>
        <sz val="10"/>
        <rFont val="Arial"/>
        <family val="0"/>
      </rPr>
      <t xml:space="preserve"> x</t>
    </r>
  </si>
  <si>
    <t>((</t>
  </si>
  <si>
    <t>) / 1 000 000 =</t>
  </si>
  <si>
    <r>
      <t>dm</t>
    </r>
    <r>
      <rPr>
        <vertAlign val="superscript"/>
        <sz val="10"/>
        <rFont val="Arial"/>
        <family val="2"/>
      </rPr>
      <t>3</t>
    </r>
  </si>
  <si>
    <r>
      <t>m</t>
    </r>
    <r>
      <rPr>
        <sz val="10"/>
        <rFont val="Arial"/>
        <family val="0"/>
      </rPr>
      <t xml:space="preserve"> Tömeg (kg) = </t>
    </r>
    <r>
      <rPr>
        <b/>
        <sz val="10"/>
        <rFont val="Arial"/>
        <family val="2"/>
      </rPr>
      <t>V</t>
    </r>
    <r>
      <rPr>
        <sz val="10"/>
        <rFont val="Arial"/>
        <family val="0"/>
      </rPr>
      <t xml:space="preserve"> x </t>
    </r>
    <r>
      <rPr>
        <b/>
        <sz val="12"/>
        <rFont val="Symbol"/>
        <family val="1"/>
      </rPr>
      <t xml:space="preserve">r </t>
    </r>
  </si>
  <si>
    <r>
      <t xml:space="preserve">V </t>
    </r>
    <r>
      <rPr>
        <sz val="10"/>
        <rFont val="Arial"/>
        <family val="2"/>
      </rPr>
      <t>Térfogat</t>
    </r>
    <r>
      <rPr>
        <sz val="10"/>
        <rFont val="Arial"/>
        <family val="0"/>
      </rPr>
      <t>(dm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</si>
  <si>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kg/dm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=</t>
    </r>
  </si>
  <si>
    <r>
      <t>r</t>
    </r>
    <r>
      <rPr>
        <sz val="10"/>
        <rFont val="Arial"/>
        <family val="0"/>
      </rPr>
      <t xml:space="preserve"> ró anyagsűrűség (kg/dm3)</t>
    </r>
  </si>
  <si>
    <r>
      <t>V</t>
    </r>
    <r>
      <rPr>
        <sz val="10"/>
        <rFont val="Arial"/>
        <family val="0"/>
      </rPr>
      <t xml:space="preserve"> Térfogat(dm3)</t>
    </r>
  </si>
  <si>
    <r>
      <t>m</t>
    </r>
    <r>
      <rPr>
        <sz val="10"/>
        <rFont val="Arial"/>
        <family val="0"/>
      </rPr>
      <t xml:space="preserve"> Tömeg (kg)</t>
    </r>
  </si>
  <si>
    <r>
      <t>2</t>
    </r>
    <r>
      <rPr>
        <sz val="10"/>
        <rFont val="Arial"/>
        <family val="0"/>
      </rPr>
      <t xml:space="preserve"> / 2 =</t>
    </r>
  </si>
  <si>
    <r>
      <t>J</t>
    </r>
    <r>
      <rPr>
        <sz val="10"/>
        <rFont val="Arial"/>
        <family val="0"/>
      </rPr>
      <t xml:space="preserve"> Nyomaték (kgcm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</si>
  <si>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r</t>
    </r>
    <r>
      <rPr>
        <sz val="10"/>
        <rFont val="Arial"/>
        <family val="2"/>
      </rPr>
      <t xml:space="preserve"> Sugár (cm)</t>
    </r>
  </si>
  <si>
    <t>Redukáljuk a vizszintesen mozgatott tömeg tehetetlenségét az orsóra.</t>
  </si>
  <si>
    <t>Kiszámoljuk az orsó tehetetlenségi nyomatékát.</t>
  </si>
  <si>
    <t>Kiszámoljuk az orsó tömegét.</t>
  </si>
  <si>
    <t>Kiszámoljuk az orsó térfogatát.</t>
  </si>
  <si>
    <t>p</t>
  </si>
  <si>
    <r>
      <t>J</t>
    </r>
    <r>
      <rPr>
        <sz val="10"/>
        <rFont val="Arial"/>
        <family val="0"/>
      </rPr>
      <t xml:space="preserve"> Nyomaték (kgcm2) = </t>
    </r>
    <r>
      <rPr>
        <b/>
        <sz val="10"/>
        <rFont val="Arial"/>
        <family val="2"/>
      </rPr>
      <t>m</t>
    </r>
    <r>
      <rPr>
        <sz val="10"/>
        <rFont val="Arial"/>
        <family val="0"/>
      </rPr>
      <t xml:space="preserve"> x </t>
    </r>
    <r>
      <rPr>
        <b/>
        <sz val="10"/>
        <rFont val="Arial"/>
        <family val="2"/>
      </rPr>
      <t>r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/ 2</t>
    </r>
  </si>
  <si>
    <r>
      <t>J</t>
    </r>
    <r>
      <rPr>
        <sz val="10"/>
        <rFont val="Arial"/>
        <family val="0"/>
      </rPr>
      <t xml:space="preserve"> Nyomaték (kgcm2) = </t>
    </r>
    <r>
      <rPr>
        <b/>
        <sz val="10"/>
        <rFont val="Arial"/>
        <family val="2"/>
      </rPr>
      <t>m</t>
    </r>
    <r>
      <rPr>
        <sz val="10"/>
        <rFont val="Arial"/>
        <family val="0"/>
      </rPr>
      <t xml:space="preserve"> x (</t>
    </r>
    <r>
      <rPr>
        <b/>
        <sz val="10"/>
        <rFont val="Arial"/>
        <family val="2"/>
      </rPr>
      <t>h</t>
    </r>
    <r>
      <rPr>
        <sz val="10"/>
        <rFont val="Arial"/>
        <family val="0"/>
      </rPr>
      <t xml:space="preserve"> / 2</t>
    </r>
    <r>
      <rPr>
        <b/>
        <sz val="12"/>
        <rFont val="Symbol"/>
        <family val="1"/>
      </rPr>
      <t>p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2</t>
    </r>
  </si>
  <si>
    <r>
      <t>h</t>
    </r>
    <r>
      <rPr>
        <sz val="10"/>
        <rFont val="Arial"/>
        <family val="0"/>
      </rPr>
      <t xml:space="preserve"> Menetenkénti orsóemelkedés (cm) </t>
    </r>
  </si>
  <si>
    <r>
      <t>J</t>
    </r>
    <r>
      <rPr>
        <sz val="10"/>
        <rFont val="Arial"/>
        <family val="0"/>
      </rPr>
      <t xml:space="preserve"> Nyomaték (kgcm2)</t>
    </r>
  </si>
  <si>
    <r>
      <t>m</t>
    </r>
    <r>
      <rPr>
        <sz val="10"/>
        <rFont val="Arial"/>
        <family val="0"/>
      </rPr>
      <t xml:space="preserve"> A híd tömege (kg)</t>
    </r>
  </si>
  <si>
    <r>
      <t>/ 2</t>
    </r>
    <r>
      <rPr>
        <b/>
        <sz val="12"/>
        <rFont val="Symbol"/>
        <family val="1"/>
      </rPr>
      <t>p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</si>
</sst>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00"/>
    <numFmt numFmtId="168" formatCode="0.00000"/>
    <numFmt numFmtId="169" formatCode="#,##0.00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0"/>
    </font>
    <font>
      <b/>
      <sz val="10"/>
      <color indexed="14"/>
      <name val="Arial"/>
      <family val="2"/>
    </font>
    <font>
      <b/>
      <sz val="10"/>
      <color indexed="57"/>
      <name val="Arial"/>
      <family val="2"/>
    </font>
    <font>
      <b/>
      <sz val="10"/>
      <color indexed="21"/>
      <name val="Arial"/>
      <family val="2"/>
    </font>
    <font>
      <sz val="14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vertAlign val="subscript"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4"/>
      <color indexed="8"/>
      <name val="Arial"/>
      <family val="2"/>
    </font>
    <font>
      <b/>
      <sz val="12"/>
      <name val="Symbol"/>
      <family val="1"/>
    </font>
  </fonts>
  <fills count="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</border>
    <border>
      <left style="medium">
        <color indexed="55"/>
      </left>
      <right>
        <color indexed="63"/>
      </right>
      <top style="double">
        <color indexed="55"/>
      </top>
      <bottom>
        <color indexed="63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double">
        <color indexed="55"/>
      </top>
      <bottom>
        <color indexed="63"/>
      </bottom>
    </border>
    <border>
      <left style="medium">
        <color indexed="14"/>
      </left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 style="medium">
        <color indexed="14"/>
      </right>
      <top style="medium">
        <color indexed="14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/>
      <protection/>
    </xf>
    <xf numFmtId="0" fontId="0" fillId="3" borderId="0" xfId="0" applyFill="1" applyAlignment="1" applyProtection="1">
      <alignment horizontal="center"/>
      <protection/>
    </xf>
    <xf numFmtId="0" fontId="2" fillId="3" borderId="1" xfId="0" applyFont="1" applyFill="1" applyBorder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0" fontId="2" fillId="3" borderId="4" xfId="0" applyFont="1" applyFill="1" applyBorder="1" applyAlignment="1" applyProtection="1">
      <alignment/>
      <protection/>
    </xf>
    <xf numFmtId="0" fontId="0" fillId="3" borderId="5" xfId="0" applyFill="1" applyBorder="1" applyAlignment="1" applyProtection="1">
      <alignment/>
      <protection/>
    </xf>
    <xf numFmtId="0" fontId="0" fillId="3" borderId="4" xfId="0" applyFill="1" applyBorder="1" applyAlignment="1" applyProtection="1">
      <alignment/>
      <protection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7" xfId="0" applyFill="1" applyBorder="1" applyAlignment="1" applyProtection="1">
      <alignment/>
      <protection/>
    </xf>
    <xf numFmtId="0" fontId="6" fillId="3" borderId="7" xfId="0" applyFont="1" applyFill="1" applyBorder="1" applyAlignment="1" applyProtection="1">
      <alignment horizontal="center"/>
      <protection/>
    </xf>
    <xf numFmtId="0" fontId="0" fillId="3" borderId="8" xfId="0" applyFill="1" applyBorder="1" applyAlignment="1" applyProtection="1">
      <alignment/>
      <protection/>
    </xf>
    <xf numFmtId="0" fontId="0" fillId="3" borderId="5" xfId="0" applyFill="1" applyBorder="1" applyAlignment="1">
      <alignment/>
    </xf>
    <xf numFmtId="0" fontId="0" fillId="3" borderId="8" xfId="0" applyFill="1" applyBorder="1" applyAlignment="1">
      <alignment/>
    </xf>
    <xf numFmtId="0" fontId="0" fillId="2" borderId="0" xfId="0" applyFill="1" applyAlignment="1">
      <alignment/>
    </xf>
    <xf numFmtId="0" fontId="2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5" fillId="3" borderId="9" xfId="0" applyFont="1" applyFill="1" applyBorder="1" applyAlignment="1" applyProtection="1">
      <alignment horizontal="center"/>
      <protection locked="0"/>
    </xf>
    <xf numFmtId="0" fontId="6" fillId="4" borderId="0" xfId="0" applyFont="1" applyFill="1" applyAlignment="1" applyProtection="1">
      <alignment horizontal="center"/>
      <protection/>
    </xf>
    <xf numFmtId="167" fontId="6" fillId="4" borderId="7" xfId="0" applyNumberFormat="1" applyFont="1" applyFill="1" applyBorder="1" applyAlignment="1">
      <alignment horizontal="center"/>
    </xf>
    <xf numFmtId="168" fontId="6" fillId="4" borderId="7" xfId="0" applyNumberFormat="1" applyFont="1" applyFill="1" applyBorder="1" applyAlignment="1">
      <alignment horizontal="center"/>
    </xf>
    <xf numFmtId="168" fontId="6" fillId="4" borderId="7" xfId="0" applyNumberFormat="1" applyFont="1" applyFill="1" applyBorder="1" applyAlignment="1" applyProtection="1">
      <alignment horizontal="center"/>
      <protection/>
    </xf>
    <xf numFmtId="169" fontId="6" fillId="4" borderId="7" xfId="0" applyNumberFormat="1" applyFont="1" applyFill="1" applyBorder="1" applyAlignment="1" applyProtection="1">
      <alignment horizontal="center"/>
      <protection/>
    </xf>
    <xf numFmtId="4" fontId="6" fillId="4" borderId="7" xfId="0" applyNumberFormat="1" applyFont="1" applyFill="1" applyBorder="1" applyAlignment="1" applyProtection="1">
      <alignment horizontal="center"/>
      <protection/>
    </xf>
    <xf numFmtId="0" fontId="2" fillId="3" borderId="10" xfId="0" applyFont="1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7" fillId="3" borderId="0" xfId="0" applyFont="1" applyFill="1" applyAlignment="1" applyProtection="1">
      <alignment horizontal="center"/>
      <protection/>
    </xf>
    <xf numFmtId="0" fontId="6" fillId="3" borderId="6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12" fillId="5" borderId="0" xfId="0" applyFont="1" applyFill="1" applyAlignment="1">
      <alignment horizontal="left"/>
    </xf>
    <xf numFmtId="0" fontId="12" fillId="0" borderId="0" xfId="0" applyFont="1" applyAlignment="1">
      <alignment horizontal="center"/>
    </xf>
    <xf numFmtId="0" fontId="14" fillId="6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2" fontId="12" fillId="5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right"/>
    </xf>
    <xf numFmtId="2" fontId="14" fillId="6" borderId="0" xfId="0" applyNumberFormat="1" applyFont="1" applyFill="1" applyAlignment="1">
      <alignment horizontal="center"/>
    </xf>
    <xf numFmtId="1" fontId="14" fillId="6" borderId="0" xfId="0" applyNumberFormat="1" applyFont="1" applyFill="1" applyAlignment="1">
      <alignment horizontal="center"/>
    </xf>
    <xf numFmtId="2" fontId="17" fillId="7" borderId="0" xfId="0" applyNumberFormat="1" applyFont="1" applyFill="1" applyAlignment="1">
      <alignment horizontal="center"/>
    </xf>
    <xf numFmtId="0" fontId="17" fillId="7" borderId="0" xfId="0" applyFont="1" applyFill="1" applyAlignment="1">
      <alignment horizontal="center"/>
    </xf>
    <xf numFmtId="12" fontId="12" fillId="0" borderId="0" xfId="0" applyNumberFormat="1" applyFont="1" applyFill="1" applyAlignment="1">
      <alignment/>
    </xf>
    <xf numFmtId="16" fontId="0" fillId="0" borderId="0" xfId="0" applyNumberForma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Alignment="1">
      <alignment/>
    </xf>
    <xf numFmtId="0" fontId="5" fillId="3" borderId="13" xfId="0" applyFont="1" applyFill="1" applyBorder="1" applyAlignment="1" applyProtection="1">
      <alignment horizontal="center"/>
      <protection/>
    </xf>
    <xf numFmtId="0" fontId="0" fillId="3" borderId="14" xfId="0" applyFill="1" applyBorder="1" applyAlignment="1" applyProtection="1">
      <alignment horizontal="center"/>
      <protection/>
    </xf>
    <xf numFmtId="0" fontId="0" fillId="3" borderId="15" xfId="0" applyFill="1" applyBorder="1" applyAlignment="1" applyProtection="1">
      <alignment horizontal="center"/>
      <protection/>
    </xf>
    <xf numFmtId="0" fontId="6" fillId="3" borderId="0" xfId="0" applyFont="1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 horizontal="center"/>
      <protection/>
    </xf>
    <xf numFmtId="0" fontId="8" fillId="3" borderId="0" xfId="0" applyFont="1" applyFill="1" applyAlignment="1" applyProtection="1">
      <alignment horizontal="center"/>
      <protection/>
    </xf>
    <xf numFmtId="0" fontId="0" fillId="3" borderId="0" xfId="0" applyFill="1" applyAlignment="1" applyProtection="1">
      <alignment horizontal="center"/>
      <protection/>
    </xf>
    <xf numFmtId="0" fontId="12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40</xdr:row>
      <xdr:rowOff>76200</xdr:rowOff>
    </xdr:from>
    <xdr:to>
      <xdr:col>3</xdr:col>
      <xdr:colOff>200025</xdr:colOff>
      <xdr:row>42</xdr:row>
      <xdr:rowOff>114300</xdr:rowOff>
    </xdr:to>
    <xdr:sp>
      <xdr:nvSpPr>
        <xdr:cNvPr id="1" name="Line 8"/>
        <xdr:cNvSpPr>
          <a:spLocks/>
        </xdr:cNvSpPr>
      </xdr:nvSpPr>
      <xdr:spPr>
        <a:xfrm>
          <a:off x="2009775" y="72485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41</xdr:row>
      <xdr:rowOff>85725</xdr:rowOff>
    </xdr:from>
    <xdr:to>
      <xdr:col>5</xdr:col>
      <xdr:colOff>219075</xdr:colOff>
      <xdr:row>42</xdr:row>
      <xdr:rowOff>142875</xdr:rowOff>
    </xdr:to>
    <xdr:sp>
      <xdr:nvSpPr>
        <xdr:cNvPr id="2" name="Line 9"/>
        <xdr:cNvSpPr>
          <a:spLocks/>
        </xdr:cNvSpPr>
      </xdr:nvSpPr>
      <xdr:spPr>
        <a:xfrm>
          <a:off x="3162300" y="74390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42</xdr:row>
      <xdr:rowOff>47625</xdr:rowOff>
    </xdr:from>
    <xdr:to>
      <xdr:col>7</xdr:col>
      <xdr:colOff>228600</xdr:colOff>
      <xdr:row>42</xdr:row>
      <xdr:rowOff>123825</xdr:rowOff>
    </xdr:to>
    <xdr:sp>
      <xdr:nvSpPr>
        <xdr:cNvPr id="3" name="Line 10"/>
        <xdr:cNvSpPr>
          <a:spLocks/>
        </xdr:cNvSpPr>
      </xdr:nvSpPr>
      <xdr:spPr>
        <a:xfrm>
          <a:off x="4533900" y="75628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50</xdr:row>
      <xdr:rowOff>57150</xdr:rowOff>
    </xdr:from>
    <xdr:to>
      <xdr:col>3</xdr:col>
      <xdr:colOff>180975</xdr:colOff>
      <xdr:row>52</xdr:row>
      <xdr:rowOff>104775</xdr:rowOff>
    </xdr:to>
    <xdr:sp>
      <xdr:nvSpPr>
        <xdr:cNvPr id="4" name="Line 15"/>
        <xdr:cNvSpPr>
          <a:spLocks/>
        </xdr:cNvSpPr>
      </xdr:nvSpPr>
      <xdr:spPr>
        <a:xfrm>
          <a:off x="1990725" y="89154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60</xdr:row>
      <xdr:rowOff>38100</xdr:rowOff>
    </xdr:from>
    <xdr:to>
      <xdr:col>3</xdr:col>
      <xdr:colOff>190500</xdr:colOff>
      <xdr:row>62</xdr:row>
      <xdr:rowOff>123825</xdr:rowOff>
    </xdr:to>
    <xdr:sp>
      <xdr:nvSpPr>
        <xdr:cNvPr id="5" name="Line 18"/>
        <xdr:cNvSpPr>
          <a:spLocks/>
        </xdr:cNvSpPr>
      </xdr:nvSpPr>
      <xdr:spPr>
        <a:xfrm>
          <a:off x="2000250" y="105346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51</xdr:row>
      <xdr:rowOff>47625</xdr:rowOff>
    </xdr:from>
    <xdr:to>
      <xdr:col>5</xdr:col>
      <xdr:colOff>190500</xdr:colOff>
      <xdr:row>52</xdr:row>
      <xdr:rowOff>133350</xdr:rowOff>
    </xdr:to>
    <xdr:sp>
      <xdr:nvSpPr>
        <xdr:cNvPr id="6" name="Line 19"/>
        <xdr:cNvSpPr>
          <a:spLocks/>
        </xdr:cNvSpPr>
      </xdr:nvSpPr>
      <xdr:spPr>
        <a:xfrm>
          <a:off x="3133725" y="90678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61</xdr:row>
      <xdr:rowOff>47625</xdr:rowOff>
    </xdr:from>
    <xdr:to>
      <xdr:col>5</xdr:col>
      <xdr:colOff>190500</xdr:colOff>
      <xdr:row>62</xdr:row>
      <xdr:rowOff>133350</xdr:rowOff>
    </xdr:to>
    <xdr:sp>
      <xdr:nvSpPr>
        <xdr:cNvPr id="7" name="Line 20"/>
        <xdr:cNvSpPr>
          <a:spLocks/>
        </xdr:cNvSpPr>
      </xdr:nvSpPr>
      <xdr:spPr>
        <a:xfrm>
          <a:off x="3133725" y="10706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52</xdr:row>
      <xdr:rowOff>28575</xdr:rowOff>
    </xdr:from>
    <xdr:to>
      <xdr:col>7</xdr:col>
      <xdr:colOff>238125</xdr:colOff>
      <xdr:row>52</xdr:row>
      <xdr:rowOff>152400</xdr:rowOff>
    </xdr:to>
    <xdr:sp>
      <xdr:nvSpPr>
        <xdr:cNvPr id="8" name="Line 21"/>
        <xdr:cNvSpPr>
          <a:spLocks/>
        </xdr:cNvSpPr>
      </xdr:nvSpPr>
      <xdr:spPr>
        <a:xfrm>
          <a:off x="4543425" y="92106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62</xdr:row>
      <xdr:rowOff>38100</xdr:rowOff>
    </xdr:from>
    <xdr:to>
      <xdr:col>7</xdr:col>
      <xdr:colOff>238125</xdr:colOff>
      <xdr:row>62</xdr:row>
      <xdr:rowOff>152400</xdr:rowOff>
    </xdr:to>
    <xdr:sp>
      <xdr:nvSpPr>
        <xdr:cNvPr id="9" name="Line 22"/>
        <xdr:cNvSpPr>
          <a:spLocks/>
        </xdr:cNvSpPr>
      </xdr:nvSpPr>
      <xdr:spPr>
        <a:xfrm>
          <a:off x="4543425" y="108585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30</xdr:row>
      <xdr:rowOff>38100</xdr:rowOff>
    </xdr:from>
    <xdr:to>
      <xdr:col>3</xdr:col>
      <xdr:colOff>190500</xdr:colOff>
      <xdr:row>32</xdr:row>
      <xdr:rowOff>133350</xdr:rowOff>
    </xdr:to>
    <xdr:sp>
      <xdr:nvSpPr>
        <xdr:cNvPr id="10" name="Line 25"/>
        <xdr:cNvSpPr>
          <a:spLocks/>
        </xdr:cNvSpPr>
      </xdr:nvSpPr>
      <xdr:spPr>
        <a:xfrm>
          <a:off x="2000250" y="54483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31</xdr:row>
      <xdr:rowOff>28575</xdr:rowOff>
    </xdr:from>
    <xdr:to>
      <xdr:col>5</xdr:col>
      <xdr:colOff>200025</xdr:colOff>
      <xdr:row>32</xdr:row>
      <xdr:rowOff>142875</xdr:rowOff>
    </xdr:to>
    <xdr:sp>
      <xdr:nvSpPr>
        <xdr:cNvPr id="11" name="Line 26"/>
        <xdr:cNvSpPr>
          <a:spLocks/>
        </xdr:cNvSpPr>
      </xdr:nvSpPr>
      <xdr:spPr>
        <a:xfrm>
          <a:off x="3143250" y="56197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32</xdr:row>
      <xdr:rowOff>28575</xdr:rowOff>
    </xdr:from>
    <xdr:to>
      <xdr:col>7</xdr:col>
      <xdr:colOff>266700</xdr:colOff>
      <xdr:row>32</xdr:row>
      <xdr:rowOff>152400</xdr:rowOff>
    </xdr:to>
    <xdr:sp>
      <xdr:nvSpPr>
        <xdr:cNvPr id="12" name="Line 27"/>
        <xdr:cNvSpPr>
          <a:spLocks/>
        </xdr:cNvSpPr>
      </xdr:nvSpPr>
      <xdr:spPr>
        <a:xfrm>
          <a:off x="4572000" y="58007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9</xdr:row>
      <xdr:rowOff>38100</xdr:rowOff>
    </xdr:from>
    <xdr:to>
      <xdr:col>1</xdr:col>
      <xdr:colOff>238125</xdr:colOff>
      <xdr:row>12</xdr:row>
      <xdr:rowOff>123825</xdr:rowOff>
    </xdr:to>
    <xdr:sp>
      <xdr:nvSpPr>
        <xdr:cNvPr id="13" name="Line 29"/>
        <xdr:cNvSpPr>
          <a:spLocks/>
        </xdr:cNvSpPr>
      </xdr:nvSpPr>
      <xdr:spPr>
        <a:xfrm>
          <a:off x="466725" y="1704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10</xdr:row>
      <xdr:rowOff>19050</xdr:rowOff>
    </xdr:from>
    <xdr:to>
      <xdr:col>3</xdr:col>
      <xdr:colOff>161925</xdr:colOff>
      <xdr:row>12</xdr:row>
      <xdr:rowOff>123825</xdr:rowOff>
    </xdr:to>
    <xdr:sp>
      <xdr:nvSpPr>
        <xdr:cNvPr id="14" name="Line 30"/>
        <xdr:cNvSpPr>
          <a:spLocks/>
        </xdr:cNvSpPr>
      </xdr:nvSpPr>
      <xdr:spPr>
        <a:xfrm>
          <a:off x="1971675" y="18478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11</xdr:row>
      <xdr:rowOff>19050</xdr:rowOff>
    </xdr:from>
    <xdr:to>
      <xdr:col>5</xdr:col>
      <xdr:colOff>266700</xdr:colOff>
      <xdr:row>12</xdr:row>
      <xdr:rowOff>142875</xdr:rowOff>
    </xdr:to>
    <xdr:sp>
      <xdr:nvSpPr>
        <xdr:cNvPr id="15" name="Line 31"/>
        <xdr:cNvSpPr>
          <a:spLocks/>
        </xdr:cNvSpPr>
      </xdr:nvSpPr>
      <xdr:spPr>
        <a:xfrm>
          <a:off x="3209925" y="2009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12</xdr:row>
      <xdr:rowOff>19050</xdr:rowOff>
    </xdr:from>
    <xdr:to>
      <xdr:col>7</xdr:col>
      <xdr:colOff>190500</xdr:colOff>
      <xdr:row>12</xdr:row>
      <xdr:rowOff>152400</xdr:rowOff>
    </xdr:to>
    <xdr:sp>
      <xdr:nvSpPr>
        <xdr:cNvPr id="16" name="Line 32"/>
        <xdr:cNvSpPr>
          <a:spLocks/>
        </xdr:cNvSpPr>
      </xdr:nvSpPr>
      <xdr:spPr>
        <a:xfrm>
          <a:off x="4495800" y="2209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19</xdr:row>
      <xdr:rowOff>28575</xdr:rowOff>
    </xdr:from>
    <xdr:to>
      <xdr:col>1</xdr:col>
      <xdr:colOff>342900</xdr:colOff>
      <xdr:row>22</xdr:row>
      <xdr:rowOff>123825</xdr:rowOff>
    </xdr:to>
    <xdr:sp>
      <xdr:nvSpPr>
        <xdr:cNvPr id="17" name="Line 33"/>
        <xdr:cNvSpPr>
          <a:spLocks/>
        </xdr:cNvSpPr>
      </xdr:nvSpPr>
      <xdr:spPr>
        <a:xfrm>
          <a:off x="571500" y="349567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20</xdr:row>
      <xdr:rowOff>28575</xdr:rowOff>
    </xdr:from>
    <xdr:to>
      <xdr:col>3</xdr:col>
      <xdr:colOff>219075</xdr:colOff>
      <xdr:row>22</xdr:row>
      <xdr:rowOff>142875</xdr:rowOff>
    </xdr:to>
    <xdr:sp>
      <xdr:nvSpPr>
        <xdr:cNvPr id="18" name="Line 34"/>
        <xdr:cNvSpPr>
          <a:spLocks/>
        </xdr:cNvSpPr>
      </xdr:nvSpPr>
      <xdr:spPr>
        <a:xfrm>
          <a:off x="2028825" y="365760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21</xdr:row>
      <xdr:rowOff>9525</xdr:rowOff>
    </xdr:from>
    <xdr:to>
      <xdr:col>5</xdr:col>
      <xdr:colOff>266700</xdr:colOff>
      <xdr:row>22</xdr:row>
      <xdr:rowOff>142875</xdr:rowOff>
    </xdr:to>
    <xdr:sp>
      <xdr:nvSpPr>
        <xdr:cNvPr id="19" name="Line 35"/>
        <xdr:cNvSpPr>
          <a:spLocks/>
        </xdr:cNvSpPr>
      </xdr:nvSpPr>
      <xdr:spPr>
        <a:xfrm>
          <a:off x="3209925" y="38004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22</xdr:row>
      <xdr:rowOff>9525</xdr:rowOff>
    </xdr:from>
    <xdr:to>
      <xdr:col>7</xdr:col>
      <xdr:colOff>238125</xdr:colOff>
      <xdr:row>22</xdr:row>
      <xdr:rowOff>142875</xdr:rowOff>
    </xdr:to>
    <xdr:sp>
      <xdr:nvSpPr>
        <xdr:cNvPr id="20" name="Line 36"/>
        <xdr:cNvSpPr>
          <a:spLocks/>
        </xdr:cNvSpPr>
      </xdr:nvSpPr>
      <xdr:spPr>
        <a:xfrm>
          <a:off x="4543425" y="40005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B1:B64"/>
  <sheetViews>
    <sheetView workbookViewId="0" topLeftCell="A1">
      <selection activeCell="P19" sqref="P19"/>
    </sheetView>
  </sheetViews>
  <sheetFormatPr defaultColWidth="9.140625" defaultRowHeight="12.75"/>
  <sheetData>
    <row r="1" ht="12.75">
      <c r="B1" t="s">
        <v>32</v>
      </c>
    </row>
    <row r="2" ht="12.75">
      <c r="B2" t="s">
        <v>1</v>
      </c>
    </row>
    <row r="3" ht="12.75">
      <c r="B3" s="2" t="s">
        <v>11</v>
      </c>
    </row>
    <row r="4" ht="12.75">
      <c r="B4" s="2" t="s">
        <v>12</v>
      </c>
    </row>
    <row r="5" ht="12.75">
      <c r="B5" s="2" t="s">
        <v>13</v>
      </c>
    </row>
    <row r="6" ht="12.75">
      <c r="B6" s="2" t="s">
        <v>14</v>
      </c>
    </row>
    <row r="7" ht="12.75">
      <c r="B7" t="s">
        <v>15</v>
      </c>
    </row>
    <row r="8" ht="12.75">
      <c r="B8" s="1" t="s">
        <v>21</v>
      </c>
    </row>
    <row r="9" ht="12.75">
      <c r="B9" s="1" t="s">
        <v>22</v>
      </c>
    </row>
    <row r="10" ht="12.75">
      <c r="B10" t="s">
        <v>23</v>
      </c>
    </row>
    <row r="11" ht="12.75">
      <c r="B11" t="s">
        <v>24</v>
      </c>
    </row>
    <row r="12" ht="12.75">
      <c r="B12" t="s">
        <v>16</v>
      </c>
    </row>
    <row r="13" ht="12.75">
      <c r="B13" s="2" t="s">
        <v>17</v>
      </c>
    </row>
    <row r="14" ht="12.75">
      <c r="B14" t="s">
        <v>33</v>
      </c>
    </row>
    <row r="15" ht="12.75">
      <c r="B15" t="s">
        <v>2</v>
      </c>
    </row>
    <row r="16" ht="12.75">
      <c r="B16" t="s">
        <v>3</v>
      </c>
    </row>
    <row r="17" ht="12.75">
      <c r="B17" s="2" t="s">
        <v>18</v>
      </c>
    </row>
    <row r="18" ht="12.75">
      <c r="B18" s="2" t="s">
        <v>19</v>
      </c>
    </row>
    <row r="19" ht="12.75">
      <c r="B19" s="2" t="s">
        <v>12</v>
      </c>
    </row>
    <row r="20" ht="12.75">
      <c r="B20" s="2" t="s">
        <v>20</v>
      </c>
    </row>
    <row r="21" ht="12.75">
      <c r="B21" t="s">
        <v>4</v>
      </c>
    </row>
    <row r="22" ht="12.75">
      <c r="B22" t="s">
        <v>5</v>
      </c>
    </row>
    <row r="23" ht="12.75">
      <c r="B23" t="s">
        <v>25</v>
      </c>
    </row>
    <row r="24" ht="12.75">
      <c r="B24" t="s">
        <v>26</v>
      </c>
    </row>
    <row r="25" ht="12.75">
      <c r="B25" t="s">
        <v>6</v>
      </c>
    </row>
    <row r="26" ht="12.75">
      <c r="B26" s="2" t="s">
        <v>27</v>
      </c>
    </row>
    <row r="27" ht="12.75">
      <c r="B27" s="2" t="s">
        <v>28</v>
      </c>
    </row>
    <row r="28" ht="12.75">
      <c r="B28" s="2" t="s">
        <v>29</v>
      </c>
    </row>
    <row r="29" ht="12.75">
      <c r="B29" s="2" t="s">
        <v>30</v>
      </c>
    </row>
    <row r="30" ht="12.75">
      <c r="B30" t="s">
        <v>10</v>
      </c>
    </row>
    <row r="31" ht="12.75">
      <c r="B31" t="s">
        <v>7</v>
      </c>
    </row>
    <row r="32" ht="12.75">
      <c r="B32" t="s">
        <v>8</v>
      </c>
    </row>
    <row r="33" ht="12.75">
      <c r="B33" t="s">
        <v>9</v>
      </c>
    </row>
    <row r="34" ht="12.75">
      <c r="B34" s="2" t="s">
        <v>31</v>
      </c>
    </row>
    <row r="38" ht="12.75">
      <c r="B38" t="s">
        <v>93</v>
      </c>
    </row>
    <row r="39" ht="12.75">
      <c r="B39" s="2" t="s">
        <v>231</v>
      </c>
    </row>
    <row r="40" ht="12.75">
      <c r="B40" t="s">
        <v>94</v>
      </c>
    </row>
    <row r="41" ht="12.75">
      <c r="B41" s="2" t="s">
        <v>232</v>
      </c>
    </row>
    <row r="42" ht="12.75">
      <c r="B42" s="2" t="s">
        <v>233</v>
      </c>
    </row>
    <row r="43" ht="12.75">
      <c r="B43" s="2" t="s">
        <v>234</v>
      </c>
    </row>
    <row r="44" ht="12.75">
      <c r="B44" s="2" t="s">
        <v>235</v>
      </c>
    </row>
    <row r="45" ht="12.75">
      <c r="B45" t="s">
        <v>230</v>
      </c>
    </row>
    <row r="47" ht="12.75">
      <c r="B47" t="s">
        <v>95</v>
      </c>
    </row>
    <row r="48" ht="12.75">
      <c r="B48" t="s">
        <v>96</v>
      </c>
    </row>
    <row r="49" ht="12.75">
      <c r="B49" s="2" t="s">
        <v>97</v>
      </c>
    </row>
    <row r="50" ht="12.75">
      <c r="B50" t="s">
        <v>94</v>
      </c>
    </row>
    <row r="51" ht="12.75">
      <c r="B51" s="2" t="s">
        <v>236</v>
      </c>
    </row>
    <row r="52" ht="12.75">
      <c r="B52" s="2" t="s">
        <v>237</v>
      </c>
    </row>
    <row r="53" ht="12.75">
      <c r="B53" s="2" t="s">
        <v>238</v>
      </c>
    </row>
    <row r="54" ht="12.75">
      <c r="B54" t="s">
        <v>0</v>
      </c>
    </row>
    <row r="55" ht="12.75">
      <c r="B55" t="s">
        <v>98</v>
      </c>
    </row>
    <row r="56" ht="12.75">
      <c r="B56" t="s">
        <v>99</v>
      </c>
    </row>
    <row r="57" ht="12.75">
      <c r="B57" t="s">
        <v>100</v>
      </c>
    </row>
    <row r="58" ht="12.75">
      <c r="B58" t="s">
        <v>224</v>
      </c>
    </row>
    <row r="59" ht="12.75">
      <c r="B59" t="s">
        <v>225</v>
      </c>
    </row>
    <row r="61" ht="12.75">
      <c r="B61" t="s">
        <v>101</v>
      </c>
    </row>
    <row r="62" ht="12.75">
      <c r="B62" t="s">
        <v>102</v>
      </c>
    </row>
    <row r="63" ht="12.75">
      <c r="B63" s="2" t="s">
        <v>227</v>
      </c>
    </row>
    <row r="64" ht="12.75">
      <c r="B64" t="s">
        <v>226</v>
      </c>
    </row>
  </sheetData>
  <sheetProtection password="CE28"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"/>
  <dimension ref="A1:R65"/>
  <sheetViews>
    <sheetView tabSelected="1" workbookViewId="0" topLeftCell="A1">
      <selection activeCell="I39" sqref="I39"/>
    </sheetView>
  </sheetViews>
  <sheetFormatPr defaultColWidth="9.140625" defaultRowHeight="12.75"/>
  <cols>
    <col min="1" max="1" width="3.421875" style="0" customWidth="1"/>
    <col min="2" max="2" width="7.7109375" style="0" customWidth="1"/>
    <col min="3" max="3" width="16.00390625" style="0" customWidth="1"/>
    <col min="4" max="4" width="6.00390625" style="0" customWidth="1"/>
    <col min="5" max="5" width="11.00390625" style="0" customWidth="1"/>
    <col min="6" max="6" width="7.57421875" style="0" customWidth="1"/>
    <col min="7" max="7" width="12.8515625" style="0" customWidth="1"/>
    <col min="8" max="8" width="31.28125" style="0" customWidth="1"/>
    <col min="9" max="9" width="4.28125" style="0" customWidth="1"/>
    <col min="10" max="10" width="15.00390625" style="0" customWidth="1"/>
    <col min="11" max="11" width="3.7109375" style="4" customWidth="1"/>
    <col min="12" max="13" width="9.140625" style="4" customWidth="1"/>
    <col min="16" max="16" width="14.57421875" style="0" customWidth="1"/>
    <col min="18" max="18" width="10.00390625" style="0" customWidth="1"/>
  </cols>
  <sheetData>
    <row r="1" spans="1:11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">
      <c r="A2" s="9"/>
      <c r="B2" s="75" t="s">
        <v>58</v>
      </c>
      <c r="C2" s="76"/>
      <c r="D2" s="76"/>
      <c r="E2" s="76"/>
      <c r="F2" s="76"/>
      <c r="G2" s="76"/>
      <c r="H2" s="76"/>
      <c r="I2" s="12"/>
      <c r="J2" s="12"/>
      <c r="K2" s="9"/>
    </row>
    <row r="3" spans="1:18" ht="13.5" thickBot="1">
      <c r="A3" s="9"/>
      <c r="B3" s="76" t="s">
        <v>59</v>
      </c>
      <c r="C3" s="76"/>
      <c r="D3" s="76"/>
      <c r="E3" s="76"/>
      <c r="F3" s="76"/>
      <c r="G3" s="76"/>
      <c r="H3" s="76"/>
      <c r="I3" s="12"/>
      <c r="J3" s="12"/>
      <c r="K3" s="9"/>
      <c r="R3" s="3"/>
    </row>
    <row r="4" spans="1:11" ht="13.5" thickBot="1">
      <c r="A4" s="9"/>
      <c r="B4" s="70" t="s">
        <v>55</v>
      </c>
      <c r="C4" s="71"/>
      <c r="D4" s="72"/>
      <c r="E4" s="73" t="s">
        <v>56</v>
      </c>
      <c r="F4" s="74"/>
      <c r="G4" s="74"/>
      <c r="H4" s="38" t="s">
        <v>57</v>
      </c>
      <c r="I4" s="47"/>
      <c r="J4" s="47"/>
      <c r="K4" s="9"/>
    </row>
    <row r="5" spans="1:11" ht="16.5" thickTop="1">
      <c r="A5" s="28"/>
      <c r="B5" s="44" t="s">
        <v>80</v>
      </c>
      <c r="C5" s="45"/>
      <c r="D5" s="45"/>
      <c r="E5" s="45"/>
      <c r="F5" s="45"/>
      <c r="G5" s="45"/>
      <c r="H5" s="45"/>
      <c r="I5" s="45"/>
      <c r="J5" s="46"/>
      <c r="K5" s="28"/>
    </row>
    <row r="6" spans="1:11" ht="15.75">
      <c r="A6" s="28"/>
      <c r="B6" s="32" t="s">
        <v>67</v>
      </c>
      <c r="C6" s="20"/>
      <c r="D6" s="20"/>
      <c r="E6" s="20"/>
      <c r="F6" s="20"/>
      <c r="G6" s="20"/>
      <c r="H6" s="20"/>
      <c r="I6" s="20"/>
      <c r="J6" s="26"/>
      <c r="K6" s="28"/>
    </row>
    <row r="7" spans="1:11" ht="15.75">
      <c r="A7" s="28"/>
      <c r="B7" s="32" t="s">
        <v>92</v>
      </c>
      <c r="C7" s="20"/>
      <c r="D7" s="20"/>
      <c r="E7" s="20"/>
      <c r="F7" s="20"/>
      <c r="G7" s="20"/>
      <c r="H7" s="20"/>
      <c r="I7" s="20"/>
      <c r="J7" s="26"/>
      <c r="K7" s="28"/>
    </row>
    <row r="8" spans="1:11" ht="12.75">
      <c r="A8" s="28"/>
      <c r="B8" s="19"/>
      <c r="C8" s="20"/>
      <c r="D8" s="20"/>
      <c r="E8" s="20"/>
      <c r="F8" s="20"/>
      <c r="G8" s="20"/>
      <c r="H8" s="20"/>
      <c r="I8" s="20"/>
      <c r="J8" s="26"/>
      <c r="K8" s="28"/>
    </row>
    <row r="9" spans="1:11" ht="12.75">
      <c r="A9" s="28"/>
      <c r="B9" s="32" t="s">
        <v>69</v>
      </c>
      <c r="C9" s="20"/>
      <c r="D9" s="20"/>
      <c r="E9" s="20"/>
      <c r="F9" s="20"/>
      <c r="G9" s="20"/>
      <c r="H9" s="20"/>
      <c r="I9" s="20"/>
      <c r="J9" s="26"/>
      <c r="K9" s="28"/>
    </row>
    <row r="10" spans="1:11" ht="12.75">
      <c r="A10" s="28"/>
      <c r="B10" s="19"/>
      <c r="C10" s="20"/>
      <c r="D10" s="33" t="s">
        <v>81</v>
      </c>
      <c r="E10" s="20"/>
      <c r="F10" s="20"/>
      <c r="G10" s="20"/>
      <c r="H10" s="20"/>
      <c r="I10" s="20"/>
      <c r="J10" s="26"/>
      <c r="K10" s="28"/>
    </row>
    <row r="11" spans="1:11" ht="12.75">
      <c r="A11" s="28"/>
      <c r="B11" s="19"/>
      <c r="C11" s="20"/>
      <c r="D11" s="20"/>
      <c r="E11" s="20"/>
      <c r="F11" s="33" t="s">
        <v>70</v>
      </c>
      <c r="G11" s="20"/>
      <c r="H11" s="20"/>
      <c r="I11" s="20"/>
      <c r="J11" s="26"/>
      <c r="K11" s="28"/>
    </row>
    <row r="12" spans="1:11" ht="15.75">
      <c r="A12" s="28"/>
      <c r="B12" s="19"/>
      <c r="C12" s="20"/>
      <c r="D12" s="20"/>
      <c r="E12" s="20"/>
      <c r="F12" s="20"/>
      <c r="G12" s="20"/>
      <c r="H12" s="33" t="s">
        <v>71</v>
      </c>
      <c r="I12" s="33"/>
      <c r="J12" s="34"/>
      <c r="K12" s="28"/>
    </row>
    <row r="13" spans="1:11" ht="13.5" thickBot="1">
      <c r="A13" s="28"/>
      <c r="B13" s="19"/>
      <c r="C13" s="20"/>
      <c r="D13" s="20"/>
      <c r="E13" s="20"/>
      <c r="F13" s="20"/>
      <c r="G13" s="20"/>
      <c r="H13" s="20"/>
      <c r="I13" s="20"/>
      <c r="J13" s="26"/>
      <c r="K13" s="28"/>
    </row>
    <row r="14" spans="1:11" ht="13.5" thickBot="1">
      <c r="A14" s="28"/>
      <c r="B14" s="37">
        <v>0.8</v>
      </c>
      <c r="C14" s="22" t="s">
        <v>78</v>
      </c>
      <c r="D14" s="37">
        <v>72</v>
      </c>
      <c r="E14" s="22" t="s">
        <v>73</v>
      </c>
      <c r="F14" s="37">
        <v>2800</v>
      </c>
      <c r="G14" s="22" t="s">
        <v>79</v>
      </c>
      <c r="H14" s="39">
        <f>(B14*1000)/(D14*F14)</f>
        <v>0.003968253968253968</v>
      </c>
      <c r="I14" s="35" t="s">
        <v>74</v>
      </c>
      <c r="J14" s="36"/>
      <c r="K14" s="28"/>
    </row>
    <row r="15" spans="1:11" ht="13.5" thickBo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1" ht="15.75">
      <c r="A16" s="28"/>
      <c r="B16" s="29" t="s">
        <v>82</v>
      </c>
      <c r="C16" s="30"/>
      <c r="D16" s="30"/>
      <c r="E16" s="30"/>
      <c r="F16" s="30"/>
      <c r="G16" s="30"/>
      <c r="H16" s="30"/>
      <c r="I16" s="30"/>
      <c r="J16" s="31"/>
      <c r="K16" s="28"/>
    </row>
    <row r="17" spans="1:11" ht="15.75">
      <c r="A17" s="28"/>
      <c r="B17" s="32" t="s">
        <v>91</v>
      </c>
      <c r="C17" s="20"/>
      <c r="D17" s="20"/>
      <c r="E17" s="20"/>
      <c r="F17" s="20"/>
      <c r="G17" s="20"/>
      <c r="H17" s="20"/>
      <c r="I17" s="20"/>
      <c r="J17" s="26"/>
      <c r="K17" s="28"/>
    </row>
    <row r="18" spans="1:11" ht="12.75">
      <c r="A18" s="28"/>
      <c r="B18" s="19"/>
      <c r="C18" s="20"/>
      <c r="D18" s="20"/>
      <c r="E18" s="20"/>
      <c r="F18" s="20"/>
      <c r="G18" s="20"/>
      <c r="H18" s="20"/>
      <c r="I18" s="20"/>
      <c r="J18" s="26"/>
      <c r="K18" s="28"/>
    </row>
    <row r="19" spans="1:11" ht="15.75">
      <c r="A19" s="28"/>
      <c r="B19" s="32" t="s">
        <v>83</v>
      </c>
      <c r="C19" s="20"/>
      <c r="D19" s="20"/>
      <c r="E19" s="20"/>
      <c r="F19" s="20"/>
      <c r="G19" s="20"/>
      <c r="H19" s="20"/>
      <c r="I19" s="20"/>
      <c r="J19" s="26"/>
      <c r="K19" s="28"/>
    </row>
    <row r="20" spans="1:11" ht="12.75">
      <c r="A20" s="28"/>
      <c r="B20" s="19"/>
      <c r="C20" s="20"/>
      <c r="D20" s="33" t="s">
        <v>228</v>
      </c>
      <c r="E20" s="20"/>
      <c r="F20" s="20"/>
      <c r="G20" s="20"/>
      <c r="H20" s="20"/>
      <c r="I20" s="20"/>
      <c r="J20" s="26"/>
      <c r="K20" s="28"/>
    </row>
    <row r="21" spans="1:11" ht="12.75">
      <c r="A21" s="28"/>
      <c r="B21" s="19"/>
      <c r="C21" s="20"/>
      <c r="D21" s="20"/>
      <c r="E21" s="20"/>
      <c r="F21" s="33" t="s">
        <v>90</v>
      </c>
      <c r="G21" s="20"/>
      <c r="H21" s="20"/>
      <c r="I21" s="20"/>
      <c r="J21" s="26"/>
      <c r="K21" s="28"/>
    </row>
    <row r="22" spans="1:11" ht="15.75">
      <c r="A22" s="28"/>
      <c r="B22" s="19"/>
      <c r="C22" s="20"/>
      <c r="D22" s="20"/>
      <c r="E22" s="20"/>
      <c r="F22" s="20"/>
      <c r="G22" s="20"/>
      <c r="H22" s="33" t="s">
        <v>84</v>
      </c>
      <c r="I22" s="33"/>
      <c r="J22" s="34"/>
      <c r="K22" s="28"/>
    </row>
    <row r="23" spans="1:11" ht="13.5" thickBot="1">
      <c r="A23" s="28"/>
      <c r="B23" s="19"/>
      <c r="C23" s="20"/>
      <c r="D23" s="20"/>
      <c r="E23" s="20"/>
      <c r="F23" s="20"/>
      <c r="G23" s="20"/>
      <c r="H23" s="33"/>
      <c r="I23" s="33"/>
      <c r="J23" s="34"/>
      <c r="K23" s="28"/>
    </row>
    <row r="24" spans="1:11" ht="13.5" thickBot="1">
      <c r="A24" s="28"/>
      <c r="B24" s="48">
        <f>H14</f>
        <v>0.003968253968253968</v>
      </c>
      <c r="C24" s="22" t="s">
        <v>75</v>
      </c>
      <c r="D24" s="37">
        <v>80</v>
      </c>
      <c r="E24" s="22" t="s">
        <v>76</v>
      </c>
      <c r="F24" s="37">
        <v>300</v>
      </c>
      <c r="G24" s="22" t="s">
        <v>77</v>
      </c>
      <c r="H24" s="40">
        <f>SQRT(D24/F24)*B24</f>
        <v>0.0020491975376758817</v>
      </c>
      <c r="I24" s="22" t="s">
        <v>74</v>
      </c>
      <c r="J24" s="27"/>
      <c r="K24" s="28"/>
    </row>
    <row r="25" spans="1:11" ht="13.5" thickBo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ht="15.75">
      <c r="A26" s="9"/>
      <c r="B26" s="13" t="s">
        <v>86</v>
      </c>
      <c r="C26" s="14"/>
      <c r="D26" s="14"/>
      <c r="E26" s="14"/>
      <c r="F26" s="14"/>
      <c r="G26" s="14"/>
      <c r="H26" s="14"/>
      <c r="I26" s="14"/>
      <c r="J26" s="15"/>
      <c r="K26" s="9"/>
    </row>
    <row r="27" spans="1:11" ht="15.75">
      <c r="A27" s="9"/>
      <c r="B27" s="16" t="s">
        <v>88</v>
      </c>
      <c r="C27" s="10"/>
      <c r="D27" s="10"/>
      <c r="E27" s="10"/>
      <c r="F27" s="10"/>
      <c r="G27" s="10"/>
      <c r="H27" s="10"/>
      <c r="I27" s="10"/>
      <c r="J27" s="17"/>
      <c r="K27" s="9"/>
    </row>
    <row r="28" spans="1:11" ht="14.25">
      <c r="A28" s="9"/>
      <c r="B28" s="16" t="s">
        <v>34</v>
      </c>
      <c r="C28" s="10"/>
      <c r="D28" s="10"/>
      <c r="E28" s="10"/>
      <c r="F28" s="10"/>
      <c r="G28" s="10"/>
      <c r="H28" s="10"/>
      <c r="I28" s="10"/>
      <c r="J28" s="17"/>
      <c r="K28" s="9"/>
    </row>
    <row r="29" spans="1:11" ht="12.75">
      <c r="A29" s="9"/>
      <c r="B29" s="18"/>
      <c r="C29" s="10"/>
      <c r="D29" s="10"/>
      <c r="E29" s="10"/>
      <c r="F29" s="10"/>
      <c r="G29" s="10"/>
      <c r="H29" s="10"/>
      <c r="I29" s="10"/>
      <c r="J29" s="17"/>
      <c r="K29" s="9"/>
    </row>
    <row r="30" spans="1:11" ht="12.75">
      <c r="A30" s="9"/>
      <c r="B30" s="19"/>
      <c r="C30" s="20"/>
      <c r="D30" s="11" t="s">
        <v>229</v>
      </c>
      <c r="E30" s="10"/>
      <c r="F30" s="10"/>
      <c r="G30" s="10"/>
      <c r="H30" s="10"/>
      <c r="I30" s="10"/>
      <c r="J30" s="17" t="s">
        <v>0</v>
      </c>
      <c r="K30" s="9"/>
    </row>
    <row r="31" spans="1:11" ht="14.25">
      <c r="A31" s="9"/>
      <c r="B31" s="19"/>
      <c r="C31" s="20"/>
      <c r="D31" s="10"/>
      <c r="E31" s="10"/>
      <c r="F31" s="11" t="s">
        <v>87</v>
      </c>
      <c r="G31" s="10"/>
      <c r="H31" s="10"/>
      <c r="I31" s="10"/>
      <c r="J31" s="17"/>
      <c r="K31" s="9"/>
    </row>
    <row r="32" spans="1:11" ht="14.25">
      <c r="A32" s="9"/>
      <c r="B32" s="19"/>
      <c r="C32" s="20"/>
      <c r="D32" s="10"/>
      <c r="E32" s="10"/>
      <c r="F32" s="10"/>
      <c r="G32" s="10"/>
      <c r="H32" s="11" t="s">
        <v>85</v>
      </c>
      <c r="I32" s="10"/>
      <c r="J32" s="17"/>
      <c r="K32" s="9"/>
    </row>
    <row r="33" spans="1:11" ht="13.5" thickBot="1">
      <c r="A33" s="9"/>
      <c r="B33" s="19"/>
      <c r="C33" s="20"/>
      <c r="D33" s="10"/>
      <c r="E33" s="10"/>
      <c r="F33" s="10"/>
      <c r="G33" s="10"/>
      <c r="H33" s="10"/>
      <c r="I33" s="10"/>
      <c r="J33" s="17"/>
      <c r="K33" s="9"/>
    </row>
    <row r="34" spans="1:13" ht="15" thickBot="1">
      <c r="A34" s="9"/>
      <c r="B34" s="21"/>
      <c r="C34" s="22"/>
      <c r="D34" s="37">
        <v>3.5</v>
      </c>
      <c r="E34" s="23" t="s">
        <v>38</v>
      </c>
      <c r="F34" s="24">
        <f>H24</f>
        <v>0.0020491975376758817</v>
      </c>
      <c r="G34" s="23" t="s">
        <v>39</v>
      </c>
      <c r="H34" s="41">
        <f>D34*F34</f>
        <v>0.007172191381865586</v>
      </c>
      <c r="I34" s="23" t="s">
        <v>40</v>
      </c>
      <c r="J34" s="25"/>
      <c r="K34" s="9"/>
      <c r="M34" s="5"/>
    </row>
    <row r="35" spans="1:11" ht="13.5" thickBo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4.25">
      <c r="A36" s="9"/>
      <c r="B36" s="13" t="s">
        <v>36</v>
      </c>
      <c r="C36" s="14"/>
      <c r="D36" s="14"/>
      <c r="E36" s="14"/>
      <c r="F36" s="14"/>
      <c r="G36" s="14"/>
      <c r="H36" s="14"/>
      <c r="I36" s="14"/>
      <c r="J36" s="15"/>
      <c r="K36" s="9"/>
    </row>
    <row r="37" spans="1:11" ht="12.75">
      <c r="A37" s="9"/>
      <c r="B37" s="16" t="s">
        <v>60</v>
      </c>
      <c r="C37" s="10"/>
      <c r="D37" s="10"/>
      <c r="E37" s="10"/>
      <c r="F37" s="10"/>
      <c r="G37" s="10"/>
      <c r="H37" s="10"/>
      <c r="I37" s="10"/>
      <c r="J37" s="17"/>
      <c r="K37" s="9"/>
    </row>
    <row r="38" spans="1:14" ht="14.25">
      <c r="A38" s="9"/>
      <c r="B38" s="16" t="s">
        <v>35</v>
      </c>
      <c r="C38" s="10"/>
      <c r="D38" s="10"/>
      <c r="E38" s="10"/>
      <c r="F38" s="10"/>
      <c r="G38" s="10"/>
      <c r="H38" s="10"/>
      <c r="I38" s="10"/>
      <c r="J38" s="17"/>
      <c r="K38" s="9"/>
      <c r="L38" s="7" t="s">
        <v>66</v>
      </c>
      <c r="N38" s="6"/>
    </row>
    <row r="39" spans="1:16" ht="12.75">
      <c r="A39" s="9"/>
      <c r="B39" s="18"/>
      <c r="C39" s="10"/>
      <c r="D39" s="10"/>
      <c r="E39" s="10"/>
      <c r="F39" s="10"/>
      <c r="G39" s="10"/>
      <c r="H39" s="10"/>
      <c r="I39" s="10"/>
      <c r="J39" s="17"/>
      <c r="K39" s="9"/>
      <c r="N39" s="6"/>
      <c r="P39" s="8"/>
    </row>
    <row r="40" spans="1:11" ht="14.25">
      <c r="A40" s="9"/>
      <c r="B40" s="19"/>
      <c r="C40" s="20"/>
      <c r="D40" s="11" t="s">
        <v>41</v>
      </c>
      <c r="E40" s="10"/>
      <c r="F40" s="10"/>
      <c r="G40" s="10"/>
      <c r="H40" s="10"/>
      <c r="I40" s="10"/>
      <c r="J40" s="26"/>
      <c r="K40" s="9"/>
    </row>
    <row r="41" spans="1:11" ht="14.25">
      <c r="A41" s="9"/>
      <c r="B41" s="19"/>
      <c r="C41" s="20"/>
      <c r="D41" s="10"/>
      <c r="E41" s="10"/>
      <c r="F41" s="11" t="s">
        <v>42</v>
      </c>
      <c r="G41" s="10"/>
      <c r="H41" s="10"/>
      <c r="I41" s="10"/>
      <c r="J41" s="26"/>
      <c r="K41" s="9"/>
    </row>
    <row r="42" spans="1:11" ht="12.75">
      <c r="A42" s="9"/>
      <c r="B42" s="19"/>
      <c r="C42" s="20"/>
      <c r="D42" s="10"/>
      <c r="E42" s="10"/>
      <c r="F42" s="10"/>
      <c r="G42" s="10"/>
      <c r="H42" s="11" t="s">
        <v>43</v>
      </c>
      <c r="I42" s="10"/>
      <c r="J42" s="26"/>
      <c r="K42" s="9"/>
    </row>
    <row r="43" spans="1:12" ht="13.5" thickBot="1">
      <c r="A43" s="9"/>
      <c r="B43" s="19"/>
      <c r="C43" s="20"/>
      <c r="D43" s="10"/>
      <c r="E43" s="10"/>
      <c r="F43" s="10"/>
      <c r="G43" s="10"/>
      <c r="H43" s="10"/>
      <c r="I43" s="10"/>
      <c r="J43" s="26"/>
      <c r="K43" s="9"/>
      <c r="L43" t="s">
        <v>72</v>
      </c>
    </row>
    <row r="44" spans="1:11" ht="15" thickBot="1">
      <c r="A44" s="9"/>
      <c r="B44" s="21"/>
      <c r="C44" s="22"/>
      <c r="D44" s="37">
        <v>3000</v>
      </c>
      <c r="E44" s="23" t="s">
        <v>44</v>
      </c>
      <c r="F44" s="24">
        <f>H34</f>
        <v>0.007172191381865586</v>
      </c>
      <c r="G44" s="23" t="s">
        <v>45</v>
      </c>
      <c r="H44" s="42">
        <f>D44*F44</f>
        <v>21.516574145596756</v>
      </c>
      <c r="I44" s="23" t="s">
        <v>46</v>
      </c>
      <c r="J44" s="27"/>
      <c r="K44" s="9"/>
    </row>
    <row r="45" spans="1:11" ht="13.5" thickBo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12.75">
      <c r="A46" s="9"/>
      <c r="B46" s="13" t="s">
        <v>63</v>
      </c>
      <c r="C46" s="14"/>
      <c r="D46" s="14"/>
      <c r="E46" s="14"/>
      <c r="F46" s="14"/>
      <c r="G46" s="14"/>
      <c r="H46" s="14"/>
      <c r="I46" s="14"/>
      <c r="J46" s="15"/>
      <c r="K46" s="9"/>
    </row>
    <row r="47" spans="1:15" ht="12.75">
      <c r="A47" s="9"/>
      <c r="B47" s="16" t="s">
        <v>61</v>
      </c>
      <c r="C47" s="10"/>
      <c r="D47" s="10"/>
      <c r="E47" s="10"/>
      <c r="F47" s="10"/>
      <c r="G47" s="10"/>
      <c r="H47" s="10"/>
      <c r="I47" s="10"/>
      <c r="J47" s="17"/>
      <c r="K47" s="9"/>
      <c r="O47" s="6"/>
    </row>
    <row r="48" spans="1:11" ht="12.75">
      <c r="A48" s="9"/>
      <c r="B48" s="16" t="s">
        <v>64</v>
      </c>
      <c r="C48" s="10"/>
      <c r="D48" s="10"/>
      <c r="E48" s="10"/>
      <c r="F48" s="10"/>
      <c r="G48" s="10"/>
      <c r="H48" s="10"/>
      <c r="I48" s="10"/>
      <c r="J48" s="17"/>
      <c r="K48" s="9"/>
    </row>
    <row r="49" spans="1:11" ht="12.75">
      <c r="A49" s="9"/>
      <c r="B49" s="18"/>
      <c r="C49" s="10"/>
      <c r="D49" s="10"/>
      <c r="E49" s="10"/>
      <c r="F49" s="10"/>
      <c r="G49" s="10"/>
      <c r="H49" s="10"/>
      <c r="I49" s="10"/>
      <c r="J49" s="17"/>
      <c r="K49" s="9"/>
    </row>
    <row r="50" spans="1:11" ht="12.75">
      <c r="A50" s="9"/>
      <c r="B50" s="19"/>
      <c r="C50" s="20"/>
      <c r="D50" s="11" t="s">
        <v>89</v>
      </c>
      <c r="E50" s="10"/>
      <c r="F50" s="10"/>
      <c r="G50" s="10"/>
      <c r="H50" s="10"/>
      <c r="I50" s="10"/>
      <c r="J50" s="17"/>
      <c r="K50" s="9"/>
    </row>
    <row r="51" spans="1:11" ht="12.75">
      <c r="A51" s="9"/>
      <c r="B51" s="19"/>
      <c r="C51" s="20"/>
      <c r="D51" s="10"/>
      <c r="E51" s="10"/>
      <c r="F51" s="11" t="s">
        <v>47</v>
      </c>
      <c r="G51" s="10"/>
      <c r="H51" s="10"/>
      <c r="I51" s="10"/>
      <c r="J51" s="17"/>
      <c r="K51" s="9"/>
    </row>
    <row r="52" spans="1:11" ht="12.75">
      <c r="A52" s="9"/>
      <c r="B52" s="19"/>
      <c r="C52" s="20"/>
      <c r="D52" s="10"/>
      <c r="E52" s="10"/>
      <c r="F52" s="10"/>
      <c r="G52" s="10"/>
      <c r="H52" s="11" t="s">
        <v>51</v>
      </c>
      <c r="I52" s="10"/>
      <c r="J52" s="17"/>
      <c r="K52" s="9"/>
    </row>
    <row r="53" spans="1:11" ht="12.75">
      <c r="A53" s="9"/>
      <c r="B53" s="19"/>
      <c r="C53" s="20"/>
      <c r="D53" s="10"/>
      <c r="E53" s="10"/>
      <c r="F53" s="10"/>
      <c r="G53" s="10"/>
      <c r="H53" s="10"/>
      <c r="I53" s="10"/>
      <c r="J53" s="17"/>
      <c r="K53" s="9"/>
    </row>
    <row r="54" spans="1:11" ht="13.5" thickBot="1">
      <c r="A54" s="9"/>
      <c r="B54" s="21"/>
      <c r="C54" s="22"/>
      <c r="D54" s="24">
        <f>F24/1000</f>
        <v>0.3</v>
      </c>
      <c r="E54" s="23" t="s">
        <v>68</v>
      </c>
      <c r="F54" s="24">
        <f>F14</f>
        <v>2800</v>
      </c>
      <c r="G54" s="23" t="s">
        <v>48</v>
      </c>
      <c r="H54" s="41">
        <f>(D54*3.14*F54)/60</f>
        <v>43.96</v>
      </c>
      <c r="I54" s="23" t="s">
        <v>65</v>
      </c>
      <c r="J54" s="25"/>
      <c r="K54" s="9"/>
    </row>
    <row r="55" spans="1:11" ht="13.5" thickBo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ht="12.75">
      <c r="A56" s="9"/>
      <c r="B56" s="13" t="s">
        <v>50</v>
      </c>
      <c r="C56" s="14"/>
      <c r="D56" s="14"/>
      <c r="E56" s="14"/>
      <c r="F56" s="14"/>
      <c r="G56" s="14"/>
      <c r="H56" s="14"/>
      <c r="I56" s="14"/>
      <c r="J56" s="15"/>
      <c r="K56" s="9"/>
    </row>
    <row r="57" spans="1:11" ht="12.75">
      <c r="A57" s="9"/>
      <c r="B57" s="16" t="s">
        <v>62</v>
      </c>
      <c r="C57" s="10"/>
      <c r="D57" s="10"/>
      <c r="E57" s="10"/>
      <c r="F57" s="10"/>
      <c r="G57" s="10"/>
      <c r="H57" s="10"/>
      <c r="I57" s="10"/>
      <c r="J57" s="17"/>
      <c r="K57" s="9"/>
    </row>
    <row r="58" spans="1:11" ht="12.75">
      <c r="A58" s="9"/>
      <c r="B58" s="16" t="s">
        <v>37</v>
      </c>
      <c r="C58" s="10"/>
      <c r="D58" s="10"/>
      <c r="E58" s="10"/>
      <c r="F58" s="10"/>
      <c r="G58" s="10"/>
      <c r="H58" s="10"/>
      <c r="I58" s="10"/>
      <c r="J58" s="17"/>
      <c r="K58" s="9"/>
    </row>
    <row r="59" spans="1:11" ht="12.75">
      <c r="A59" s="9"/>
      <c r="B59" s="18"/>
      <c r="C59" s="10"/>
      <c r="D59" s="10"/>
      <c r="E59" s="10"/>
      <c r="F59" s="10"/>
      <c r="G59" s="10"/>
      <c r="H59" s="10"/>
      <c r="I59" s="10"/>
      <c r="J59" s="17"/>
      <c r="K59" s="9"/>
    </row>
    <row r="60" spans="1:11" ht="12.75">
      <c r="A60" s="9"/>
      <c r="B60" s="19"/>
      <c r="C60" s="20"/>
      <c r="D60" s="11" t="s">
        <v>43</v>
      </c>
      <c r="E60" s="10"/>
      <c r="F60" s="10"/>
      <c r="G60" s="10"/>
      <c r="H60" s="10"/>
      <c r="I60" s="10"/>
      <c r="J60" s="17"/>
      <c r="K60" s="9"/>
    </row>
    <row r="61" spans="1:11" ht="12.75">
      <c r="A61" s="9"/>
      <c r="B61" s="19"/>
      <c r="C61" s="20"/>
      <c r="D61" s="10"/>
      <c r="E61" s="10"/>
      <c r="F61" s="11" t="s">
        <v>51</v>
      </c>
      <c r="G61" s="10"/>
      <c r="H61" s="10"/>
      <c r="I61" s="10"/>
      <c r="J61" s="17"/>
      <c r="K61" s="9"/>
    </row>
    <row r="62" spans="1:11" ht="12.75">
      <c r="A62" s="9"/>
      <c r="B62" s="19"/>
      <c r="C62" s="20"/>
      <c r="D62" s="10"/>
      <c r="E62" s="10"/>
      <c r="F62" s="10"/>
      <c r="G62" s="10"/>
      <c r="H62" s="11" t="s">
        <v>49</v>
      </c>
      <c r="I62" s="10"/>
      <c r="J62" s="17"/>
      <c r="K62" s="9"/>
    </row>
    <row r="63" spans="1:11" ht="12.75">
      <c r="A63" s="9"/>
      <c r="B63" s="19"/>
      <c r="C63" s="20"/>
      <c r="D63" s="10"/>
      <c r="E63" s="10"/>
      <c r="F63" s="10"/>
      <c r="G63" s="10"/>
      <c r="H63" s="10"/>
      <c r="I63" s="10"/>
      <c r="J63" s="17"/>
      <c r="K63" s="9"/>
    </row>
    <row r="64" spans="1:11" ht="13.5" thickBot="1">
      <c r="A64" s="9"/>
      <c r="B64" s="21"/>
      <c r="C64" s="22"/>
      <c r="D64" s="24">
        <f>H44</f>
        <v>21.516574145596756</v>
      </c>
      <c r="E64" s="23" t="s">
        <v>52</v>
      </c>
      <c r="F64" s="24">
        <f>H54</f>
        <v>43.96</v>
      </c>
      <c r="G64" s="23" t="s">
        <v>53</v>
      </c>
      <c r="H64" s="43">
        <f>D64*F64</f>
        <v>945.8685994404334</v>
      </c>
      <c r="I64" s="23" t="s">
        <v>54</v>
      </c>
      <c r="J64" s="25"/>
      <c r="K64" s="9"/>
    </row>
    <row r="65" spans="1:11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</sheetData>
  <sheetProtection password="CE28" sheet="1" objects="1" scenarios="1"/>
  <mergeCells count="4">
    <mergeCell ref="B4:D4"/>
    <mergeCell ref="E4:G4"/>
    <mergeCell ref="B2:H2"/>
    <mergeCell ref="B3:H3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CorelDRAW.Graphic.6" shapeId="7395776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O89"/>
  <sheetViews>
    <sheetView workbookViewId="0" topLeftCell="A26">
      <selection activeCell="K53" sqref="K53"/>
    </sheetView>
  </sheetViews>
  <sheetFormatPr defaultColWidth="9.140625" defaultRowHeight="12.75"/>
  <cols>
    <col min="2" max="2" width="8.7109375" style="0" customWidth="1"/>
    <col min="3" max="3" width="5.140625" style="0" customWidth="1"/>
    <col min="4" max="4" width="10.421875" style="0" customWidth="1"/>
    <col min="5" max="5" width="6.8515625" style="0" customWidth="1"/>
    <col min="6" max="6" width="13.421875" style="0" customWidth="1"/>
  </cols>
  <sheetData>
    <row r="1" spans="11:13" ht="12.75">
      <c r="K1">
        <f>PI()</f>
        <v>3.141592653589793</v>
      </c>
      <c r="M1" t="s">
        <v>72</v>
      </c>
    </row>
    <row r="2" ht="12.75">
      <c r="B2" t="s">
        <v>268</v>
      </c>
    </row>
    <row r="3" ht="15.75">
      <c r="B3" s="2" t="s">
        <v>251</v>
      </c>
    </row>
    <row r="4" ht="12.75">
      <c r="C4" s="2" t="s">
        <v>249</v>
      </c>
    </row>
    <row r="5" ht="12.75">
      <c r="E5" s="2" t="s">
        <v>250</v>
      </c>
    </row>
    <row r="6" ht="12.75">
      <c r="G6" s="2" t="s">
        <v>260</v>
      </c>
    </row>
    <row r="7" ht="12.75">
      <c r="G7" s="2"/>
    </row>
    <row r="8" spans="2:8" ht="15.75">
      <c r="B8" s="67" t="s">
        <v>253</v>
      </c>
      <c r="C8" s="2">
        <v>20</v>
      </c>
      <c r="D8" t="s">
        <v>252</v>
      </c>
      <c r="E8" s="2">
        <v>500</v>
      </c>
      <c r="F8" t="s">
        <v>254</v>
      </c>
      <c r="G8" s="2">
        <f>POWER(C8/2,2)*PI()*E8/1000000</f>
        <v>0.15707963267948968</v>
      </c>
      <c r="H8" t="s">
        <v>255</v>
      </c>
    </row>
    <row r="11" spans="2:10" ht="12.75" customHeight="1">
      <c r="B11" t="s">
        <v>267</v>
      </c>
      <c r="J11" s="65"/>
    </row>
    <row r="12" ht="15.75">
      <c r="B12" s="2" t="s">
        <v>256</v>
      </c>
    </row>
    <row r="14" ht="14.25">
      <c r="C14" s="2" t="s">
        <v>257</v>
      </c>
    </row>
    <row r="15" spans="3:5" ht="15.75">
      <c r="C15" s="2"/>
      <c r="E15" s="66" t="s">
        <v>259</v>
      </c>
    </row>
    <row r="16" spans="3:7" ht="12.75">
      <c r="C16" s="2"/>
      <c r="G16" s="2" t="s">
        <v>261</v>
      </c>
    </row>
    <row r="17" spans="3:7" ht="12.75">
      <c r="C17" s="2"/>
      <c r="G17" s="2"/>
    </row>
    <row r="18" spans="3:8" ht="14.25">
      <c r="C18" s="2">
        <f>G8</f>
        <v>0.15707963267948968</v>
      </c>
      <c r="D18" s="68" t="s">
        <v>73</v>
      </c>
      <c r="E18" s="2">
        <v>7.8</v>
      </c>
      <c r="F18" t="s">
        <v>258</v>
      </c>
      <c r="G18" s="2">
        <f>C18*E18</f>
        <v>1.2252211349000195</v>
      </c>
      <c r="H18" t="s">
        <v>202</v>
      </c>
    </row>
    <row r="19" ht="12.75">
      <c r="C19" s="2"/>
    </row>
    <row r="20" spans="3:9" ht="12.75" customHeight="1">
      <c r="C20" s="2"/>
      <c r="I20" s="65"/>
    </row>
    <row r="21" spans="2:3" ht="12.75">
      <c r="B21" t="s">
        <v>266</v>
      </c>
      <c r="C21" s="2"/>
    </row>
    <row r="22" spans="2:3" ht="14.25">
      <c r="B22" s="2" t="s">
        <v>270</v>
      </c>
      <c r="C22" s="2"/>
    </row>
    <row r="23" ht="12.75">
      <c r="C23" s="2"/>
    </row>
    <row r="24" ht="12.75">
      <c r="C24" s="2" t="s">
        <v>261</v>
      </c>
    </row>
    <row r="25" spans="3:5" ht="12.75">
      <c r="C25" s="2"/>
      <c r="E25" s="2" t="s">
        <v>264</v>
      </c>
    </row>
    <row r="26" ht="14.25">
      <c r="G26" s="2" t="s">
        <v>263</v>
      </c>
    </row>
    <row r="28" spans="3:7" ht="14.25">
      <c r="C28" s="2">
        <f>G18</f>
        <v>1.2252211349000195</v>
      </c>
      <c r="D28" t="s">
        <v>73</v>
      </c>
      <c r="E28" s="2">
        <f>C8/2/10</f>
        <v>1</v>
      </c>
      <c r="F28" s="69" t="s">
        <v>262</v>
      </c>
      <c r="G28" s="2">
        <f>C28*POWER(E28,2)/2</f>
        <v>0.6126105674500097</v>
      </c>
    </row>
    <row r="31" ht="12.75">
      <c r="B31" t="s">
        <v>265</v>
      </c>
    </row>
    <row r="32" ht="15.75">
      <c r="B32" s="2" t="s">
        <v>271</v>
      </c>
    </row>
    <row r="33" ht="12.75">
      <c r="O33" t="s">
        <v>269</v>
      </c>
    </row>
    <row r="34" spans="3:15" ht="12.75">
      <c r="C34" s="2" t="s">
        <v>274</v>
      </c>
      <c r="O34" t="s">
        <v>72</v>
      </c>
    </row>
    <row r="35" ht="12.75">
      <c r="E35" s="2" t="s">
        <v>272</v>
      </c>
    </row>
    <row r="36" ht="12.75">
      <c r="G36" s="2" t="s">
        <v>273</v>
      </c>
    </row>
    <row r="38" spans="3:12" ht="15.75">
      <c r="C38" s="2">
        <v>30</v>
      </c>
      <c r="D38" t="s">
        <v>73</v>
      </c>
      <c r="E38" s="2">
        <v>0.5</v>
      </c>
      <c r="F38" t="s">
        <v>275</v>
      </c>
      <c r="L38">
        <f>POWER(K38,2)</f>
        <v>0</v>
      </c>
    </row>
    <row r="41" ht="12.75" customHeight="1">
      <c r="B41" s="66"/>
    </row>
    <row r="43" spans="2:4" ht="12.75">
      <c r="B43" t="s">
        <v>239</v>
      </c>
      <c r="C43">
        <v>30</v>
      </c>
      <c r="D43" t="s">
        <v>202</v>
      </c>
    </row>
    <row r="44" spans="2:4" ht="12.75">
      <c r="B44" t="s">
        <v>241</v>
      </c>
      <c r="C44">
        <v>180</v>
      </c>
      <c r="D44" t="s">
        <v>240</v>
      </c>
    </row>
    <row r="45" spans="2:4" ht="12.75">
      <c r="B45" t="s">
        <v>161</v>
      </c>
      <c r="C45">
        <v>1</v>
      </c>
      <c r="D45">
        <v>2</v>
      </c>
    </row>
    <row r="46" spans="2:3" ht="12.75">
      <c r="B46" t="s">
        <v>242</v>
      </c>
      <c r="C46">
        <f>C45/D45</f>
        <v>0.5</v>
      </c>
    </row>
    <row r="47" ht="12.75">
      <c r="A47" t="s">
        <v>162</v>
      </c>
    </row>
    <row r="48" spans="2:6" ht="12.75">
      <c r="B48" t="s">
        <v>111</v>
      </c>
      <c r="C48">
        <v>4320</v>
      </c>
      <c r="D48" t="s">
        <v>243</v>
      </c>
      <c r="E48">
        <f>C48/60</f>
        <v>72</v>
      </c>
      <c r="F48" t="s">
        <v>244</v>
      </c>
    </row>
    <row r="49" ht="12.75">
      <c r="A49" t="s">
        <v>163</v>
      </c>
    </row>
    <row r="50" spans="2:6" ht="12.75">
      <c r="B50" t="s">
        <v>245</v>
      </c>
      <c r="C50">
        <v>0.77</v>
      </c>
      <c r="D50" t="s">
        <v>208</v>
      </c>
      <c r="E50">
        <f>C50*100</f>
        <v>77</v>
      </c>
      <c r="F50" t="s">
        <v>193</v>
      </c>
    </row>
    <row r="51" ht="12.75">
      <c r="A51" t="s">
        <v>114</v>
      </c>
    </row>
    <row r="52" spans="2:6" ht="14.25">
      <c r="B52" t="s">
        <v>248</v>
      </c>
      <c r="C52">
        <v>0.000147</v>
      </c>
      <c r="D52" t="s">
        <v>246</v>
      </c>
      <c r="E52">
        <f>C52*10000</f>
        <v>1.47</v>
      </c>
      <c r="F52" t="s">
        <v>247</v>
      </c>
    </row>
    <row r="53" ht="12.75">
      <c r="A53" s="2"/>
    </row>
    <row r="54" ht="12.75">
      <c r="B54" s="2" t="s">
        <v>166</v>
      </c>
    </row>
    <row r="55" ht="12.75">
      <c r="B55" t="s">
        <v>124</v>
      </c>
    </row>
    <row r="56" ht="12.75">
      <c r="B56" t="s">
        <v>125</v>
      </c>
    </row>
    <row r="57" ht="12.75">
      <c r="B57" t="s">
        <v>126</v>
      </c>
    </row>
    <row r="58" ht="12.75">
      <c r="B58" t="s">
        <v>127</v>
      </c>
    </row>
    <row r="60" ht="12.75">
      <c r="B60" t="s">
        <v>167</v>
      </c>
    </row>
    <row r="61" ht="12.75">
      <c r="B61" t="s">
        <v>168</v>
      </c>
    </row>
    <row r="62" ht="12.75">
      <c r="B62" t="s">
        <v>169</v>
      </c>
    </row>
    <row r="63" ht="12.75">
      <c r="B63" t="s">
        <v>170</v>
      </c>
    </row>
    <row r="64" ht="12.75">
      <c r="B64" t="s">
        <v>131</v>
      </c>
    </row>
    <row r="65" ht="12.75">
      <c r="B65" t="s">
        <v>171</v>
      </c>
    </row>
    <row r="66" ht="12.75">
      <c r="B66" t="s">
        <v>133</v>
      </c>
    </row>
    <row r="67" ht="12.75">
      <c r="B67" t="s">
        <v>134</v>
      </c>
    </row>
    <row r="68" ht="12.75">
      <c r="B68" t="s">
        <v>172</v>
      </c>
    </row>
    <row r="69" ht="12.75">
      <c r="B69" t="s">
        <v>173</v>
      </c>
    </row>
    <row r="70" ht="12.75">
      <c r="B70" t="s">
        <v>136</v>
      </c>
    </row>
    <row r="71" ht="12.75">
      <c r="B71" t="s">
        <v>174</v>
      </c>
    </row>
    <row r="72" ht="12.75">
      <c r="B72" t="s">
        <v>175</v>
      </c>
    </row>
    <row r="73" ht="12.75">
      <c r="B73" t="s">
        <v>139</v>
      </c>
    </row>
    <row r="74" ht="12.75">
      <c r="B74" t="s">
        <v>140</v>
      </c>
    </row>
    <row r="75" ht="12.75">
      <c r="B75" t="s">
        <v>141</v>
      </c>
    </row>
    <row r="76" ht="12.75">
      <c r="B76" t="s">
        <v>142</v>
      </c>
    </row>
    <row r="77" ht="12.75">
      <c r="B77" t="s">
        <v>143</v>
      </c>
    </row>
    <row r="78" ht="12.75">
      <c r="B78" t="s">
        <v>176</v>
      </c>
    </row>
    <row r="79" ht="12.75">
      <c r="B79" t="s">
        <v>145</v>
      </c>
    </row>
    <row r="80" ht="12.75">
      <c r="B80" t="s">
        <v>177</v>
      </c>
    </row>
    <row r="81" ht="12.75">
      <c r="B81" t="s">
        <v>178</v>
      </c>
    </row>
    <row r="82" ht="12.75">
      <c r="B82" t="s">
        <v>147</v>
      </c>
    </row>
    <row r="83" ht="12.75">
      <c r="B83" t="s">
        <v>179</v>
      </c>
    </row>
    <row r="84" ht="12.75">
      <c r="B84" t="s">
        <v>180</v>
      </c>
    </row>
    <row r="85" ht="12.75">
      <c r="B85" t="s">
        <v>181</v>
      </c>
    </row>
    <row r="86" ht="12.75">
      <c r="B86" t="s">
        <v>182</v>
      </c>
    </row>
    <row r="87" ht="12.75">
      <c r="B87" t="s">
        <v>152</v>
      </c>
    </row>
    <row r="88" ht="12.75">
      <c r="B88" t="s">
        <v>153</v>
      </c>
    </row>
    <row r="89" ht="12.75">
      <c r="B89" t="s">
        <v>154</v>
      </c>
    </row>
  </sheetData>
  <sheetProtection password="CE28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7"/>
  <sheetViews>
    <sheetView workbookViewId="0" topLeftCell="B1">
      <selection activeCell="B4" sqref="B4"/>
    </sheetView>
  </sheetViews>
  <sheetFormatPr defaultColWidth="9.140625" defaultRowHeight="12.75"/>
  <cols>
    <col min="1" max="1" width="115.8515625" style="0" customWidth="1"/>
    <col min="2" max="2" width="86.28125" style="0" customWidth="1"/>
  </cols>
  <sheetData>
    <row r="1" spans="1:2" ht="12.75">
      <c r="A1" t="s">
        <v>103</v>
      </c>
      <c r="B1" t="s">
        <v>158</v>
      </c>
    </row>
    <row r="2" spans="1:2" ht="12.75">
      <c r="A2" t="s">
        <v>104</v>
      </c>
      <c r="B2" t="s">
        <v>104</v>
      </c>
    </row>
    <row r="3" spans="1:2" ht="12.75">
      <c r="A3" t="s">
        <v>105</v>
      </c>
      <c r="B3" t="s">
        <v>159</v>
      </c>
    </row>
    <row r="4" spans="1:2" ht="12.75">
      <c r="A4" t="s">
        <v>106</v>
      </c>
      <c r="B4" t="s">
        <v>106</v>
      </c>
    </row>
    <row r="5" spans="1:2" ht="12.75">
      <c r="A5" t="s">
        <v>107</v>
      </c>
      <c r="B5" t="s">
        <v>107</v>
      </c>
    </row>
    <row r="6" spans="1:2" ht="12.75">
      <c r="A6" t="s">
        <v>108</v>
      </c>
      <c r="B6" t="s">
        <v>108</v>
      </c>
    </row>
    <row r="7" spans="1:2" ht="12.75">
      <c r="A7" t="s">
        <v>109</v>
      </c>
      <c r="B7" t="s">
        <v>160</v>
      </c>
    </row>
    <row r="8" spans="1:2" ht="12.75">
      <c r="A8" t="s">
        <v>110</v>
      </c>
      <c r="B8" t="s">
        <v>161</v>
      </c>
    </row>
    <row r="9" spans="1:2" ht="12.75">
      <c r="A9" t="s">
        <v>111</v>
      </c>
      <c r="B9" t="s">
        <v>162</v>
      </c>
    </row>
    <row r="10" spans="1:2" ht="12.75">
      <c r="A10" t="s">
        <v>112</v>
      </c>
      <c r="B10" t="s">
        <v>111</v>
      </c>
    </row>
    <row r="11" spans="1:2" ht="12.75">
      <c r="A11" t="s">
        <v>113</v>
      </c>
      <c r="B11" t="s">
        <v>163</v>
      </c>
    </row>
    <row r="12" spans="1:2" ht="12.75">
      <c r="A12" t="s">
        <v>114</v>
      </c>
      <c r="B12" t="s">
        <v>164</v>
      </c>
    </row>
    <row r="13" spans="1:2" ht="12.75">
      <c r="A13" t="s">
        <v>115</v>
      </c>
      <c r="B13" t="s">
        <v>114</v>
      </c>
    </row>
    <row r="14" spans="1:2" ht="12.75">
      <c r="A14" t="s">
        <v>116</v>
      </c>
      <c r="B14" t="s">
        <v>165</v>
      </c>
    </row>
    <row r="15" spans="1:2" ht="12.75">
      <c r="A15" t="s">
        <v>117</v>
      </c>
      <c r="B15" t="s">
        <v>117</v>
      </c>
    </row>
    <row r="16" spans="1:2" ht="12.75">
      <c r="A16" t="s">
        <v>118</v>
      </c>
      <c r="B16" t="s">
        <v>118</v>
      </c>
    </row>
    <row r="17" spans="1:2" ht="12.75">
      <c r="A17" t="s">
        <v>119</v>
      </c>
      <c r="B17" t="s">
        <v>119</v>
      </c>
    </row>
    <row r="18" spans="1:2" ht="12.75">
      <c r="A18" t="s">
        <v>120</v>
      </c>
      <c r="B18" t="s">
        <v>120</v>
      </c>
    </row>
    <row r="19" spans="1:2" ht="12.75">
      <c r="A19" t="s">
        <v>121</v>
      </c>
      <c r="B19" t="s">
        <v>121</v>
      </c>
    </row>
    <row r="20" spans="1:2" ht="12.75">
      <c r="A20" t="s">
        <v>122</v>
      </c>
      <c r="B20" t="s">
        <v>122</v>
      </c>
    </row>
    <row r="21" spans="1:2" ht="12.75">
      <c r="A21" t="s">
        <v>123</v>
      </c>
      <c r="B21" t="s">
        <v>166</v>
      </c>
    </row>
    <row r="22" spans="1:2" ht="12.75">
      <c r="A22" t="s">
        <v>124</v>
      </c>
      <c r="B22" t="s">
        <v>124</v>
      </c>
    </row>
    <row r="23" spans="1:2" ht="12.75">
      <c r="A23" t="s">
        <v>125</v>
      </c>
      <c r="B23" t="s">
        <v>125</v>
      </c>
    </row>
    <row r="24" spans="1:2" ht="12.75">
      <c r="A24" t="s">
        <v>126</v>
      </c>
      <c r="B24" t="s">
        <v>126</v>
      </c>
    </row>
    <row r="25" spans="1:2" ht="12.75">
      <c r="A25" t="s">
        <v>127</v>
      </c>
      <c r="B25" t="s">
        <v>127</v>
      </c>
    </row>
    <row r="26" spans="1:2" ht="12.75">
      <c r="A26" t="s">
        <v>128</v>
      </c>
      <c r="B26" t="s">
        <v>167</v>
      </c>
    </row>
    <row r="27" spans="1:2" ht="12.75">
      <c r="A27" t="s">
        <v>129</v>
      </c>
      <c r="B27" t="s">
        <v>168</v>
      </c>
    </row>
    <row r="28" spans="1:2" ht="12.75">
      <c r="A28" t="s">
        <v>130</v>
      </c>
      <c r="B28" t="s">
        <v>169</v>
      </c>
    </row>
    <row r="29" spans="1:2" ht="12.75">
      <c r="A29" t="s">
        <v>131</v>
      </c>
      <c r="B29" t="s">
        <v>170</v>
      </c>
    </row>
    <row r="30" spans="1:2" ht="12.75">
      <c r="A30" t="s">
        <v>132</v>
      </c>
      <c r="B30" t="s">
        <v>131</v>
      </c>
    </row>
    <row r="31" spans="1:2" ht="12.75">
      <c r="A31" t="s">
        <v>133</v>
      </c>
      <c r="B31" t="s">
        <v>171</v>
      </c>
    </row>
    <row r="32" spans="1:2" ht="12.75">
      <c r="A32" t="s">
        <v>134</v>
      </c>
      <c r="B32" t="s">
        <v>133</v>
      </c>
    </row>
    <row r="33" spans="1:2" ht="12.75">
      <c r="A33" t="s">
        <v>135</v>
      </c>
      <c r="B33" t="s">
        <v>134</v>
      </c>
    </row>
    <row r="34" spans="1:2" ht="12.75">
      <c r="A34" t="s">
        <v>136</v>
      </c>
      <c r="B34" t="s">
        <v>172</v>
      </c>
    </row>
    <row r="35" spans="1:2" ht="12.75">
      <c r="A35" t="s">
        <v>137</v>
      </c>
      <c r="B35" t="s">
        <v>173</v>
      </c>
    </row>
    <row r="36" spans="1:2" ht="12.75">
      <c r="A36" t="s">
        <v>138</v>
      </c>
      <c r="B36" t="s">
        <v>136</v>
      </c>
    </row>
    <row r="37" spans="1:2" ht="12.75">
      <c r="A37" t="s">
        <v>139</v>
      </c>
      <c r="B37" t="s">
        <v>174</v>
      </c>
    </row>
    <row r="38" spans="1:2" ht="12.75">
      <c r="A38" t="s">
        <v>140</v>
      </c>
      <c r="B38" t="s">
        <v>175</v>
      </c>
    </row>
    <row r="39" spans="1:2" ht="12.75">
      <c r="A39" t="s">
        <v>141</v>
      </c>
      <c r="B39" t="s">
        <v>139</v>
      </c>
    </row>
    <row r="40" spans="1:2" ht="12.75">
      <c r="A40" t="s">
        <v>142</v>
      </c>
      <c r="B40" t="s">
        <v>140</v>
      </c>
    </row>
    <row r="41" spans="1:2" ht="12.75">
      <c r="A41" t="s">
        <v>143</v>
      </c>
      <c r="B41" t="s">
        <v>141</v>
      </c>
    </row>
    <row r="42" spans="1:2" ht="12.75">
      <c r="A42" t="s">
        <v>144</v>
      </c>
      <c r="B42" t="s">
        <v>142</v>
      </c>
    </row>
    <row r="43" spans="1:2" ht="12.75">
      <c r="A43" t="s">
        <v>145</v>
      </c>
      <c r="B43" t="s">
        <v>143</v>
      </c>
    </row>
    <row r="44" spans="1:2" ht="12.75">
      <c r="A44" t="s">
        <v>146</v>
      </c>
      <c r="B44" t="s">
        <v>176</v>
      </c>
    </row>
    <row r="45" spans="1:2" ht="12.75">
      <c r="A45" t="s">
        <v>147</v>
      </c>
      <c r="B45" t="s">
        <v>145</v>
      </c>
    </row>
    <row r="46" spans="1:2" ht="12.75">
      <c r="A46" t="s">
        <v>148</v>
      </c>
      <c r="B46" t="s">
        <v>177</v>
      </c>
    </row>
    <row r="47" spans="1:2" ht="12.75">
      <c r="A47" t="s">
        <v>149</v>
      </c>
      <c r="B47" t="s">
        <v>178</v>
      </c>
    </row>
    <row r="48" spans="1:2" ht="12.75">
      <c r="A48" t="s">
        <v>150</v>
      </c>
      <c r="B48" t="s">
        <v>147</v>
      </c>
    </row>
    <row r="49" spans="1:2" ht="12.75">
      <c r="A49" t="s">
        <v>151</v>
      </c>
      <c r="B49" t="s">
        <v>179</v>
      </c>
    </row>
    <row r="50" spans="1:2" ht="12.75">
      <c r="A50" t="s">
        <v>152</v>
      </c>
      <c r="B50" t="s">
        <v>180</v>
      </c>
    </row>
    <row r="51" spans="1:2" ht="12.75">
      <c r="A51" t="s">
        <v>153</v>
      </c>
      <c r="B51" t="s">
        <v>181</v>
      </c>
    </row>
    <row r="52" spans="1:2" ht="12.75">
      <c r="A52" t="s">
        <v>154</v>
      </c>
      <c r="B52" t="s">
        <v>182</v>
      </c>
    </row>
    <row r="53" spans="1:2" ht="12.75">
      <c r="A53" t="s">
        <v>155</v>
      </c>
      <c r="B53" t="s">
        <v>152</v>
      </c>
    </row>
    <row r="54" spans="1:2" ht="12.75">
      <c r="A54" t="s">
        <v>156</v>
      </c>
      <c r="B54" t="s">
        <v>153</v>
      </c>
    </row>
    <row r="55" spans="1:2" ht="12.75">
      <c r="A55" t="s">
        <v>157</v>
      </c>
      <c r="B55" t="s">
        <v>154</v>
      </c>
    </row>
    <row r="57" ht="12.75">
      <c r="B57" t="s">
        <v>0</v>
      </c>
    </row>
  </sheetData>
  <sheetProtection password="CE28"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G34" sqref="G34:G35"/>
    </sheetView>
  </sheetViews>
  <sheetFormatPr defaultColWidth="9.140625" defaultRowHeight="12.75"/>
  <cols>
    <col min="1" max="1" width="43.140625" style="55" bestFit="1" customWidth="1"/>
    <col min="2" max="2" width="13.7109375" style="55" bestFit="1" customWidth="1"/>
    <col min="3" max="3" width="9.140625" style="55" customWidth="1"/>
    <col min="4" max="4" width="10.421875" style="55" customWidth="1"/>
    <col min="5" max="5" width="13.7109375" style="55" bestFit="1" customWidth="1"/>
    <col min="6" max="16384" width="9.140625" style="55" customWidth="1"/>
  </cols>
  <sheetData>
    <row r="1" ht="12.75">
      <c r="A1" s="55" t="s">
        <v>217</v>
      </c>
    </row>
    <row r="2" ht="12.75">
      <c r="A2" s="55" t="s">
        <v>218</v>
      </c>
    </row>
    <row r="3" ht="12.75">
      <c r="A3" s="55" t="s">
        <v>219</v>
      </c>
    </row>
    <row r="5" spans="1:8" ht="15.75">
      <c r="A5" s="49" t="s">
        <v>183</v>
      </c>
      <c r="B5" s="50">
        <v>20</v>
      </c>
      <c r="C5" s="51" t="s">
        <v>184</v>
      </c>
      <c r="D5" s="52">
        <f>B5/10</f>
        <v>2</v>
      </c>
      <c r="E5" s="53" t="s">
        <v>185</v>
      </c>
      <c r="F5" s="51" t="s">
        <v>184</v>
      </c>
      <c r="G5" s="52">
        <f>D5/10</f>
        <v>0.2</v>
      </c>
      <c r="H5" s="54" t="s">
        <v>186</v>
      </c>
    </row>
    <row r="6" spans="1:8" ht="15.75">
      <c r="A6" s="49" t="s">
        <v>187</v>
      </c>
      <c r="B6" s="50">
        <v>500</v>
      </c>
      <c r="C6" s="51" t="s">
        <v>184</v>
      </c>
      <c r="D6" s="52">
        <f>B6/10</f>
        <v>50</v>
      </c>
      <c r="E6" s="53" t="s">
        <v>185</v>
      </c>
      <c r="F6" s="51" t="s">
        <v>184</v>
      </c>
      <c r="G6" s="52">
        <f>D6/10</f>
        <v>5</v>
      </c>
      <c r="H6" s="54" t="s">
        <v>186</v>
      </c>
    </row>
    <row r="7" spans="1:8" ht="15.75">
      <c r="A7" s="49" t="s">
        <v>188</v>
      </c>
      <c r="B7" s="50">
        <v>5</v>
      </c>
      <c r="C7" s="56"/>
      <c r="D7" s="51"/>
      <c r="E7" s="56"/>
      <c r="F7" s="56"/>
      <c r="G7" s="56"/>
      <c r="H7" s="56"/>
    </row>
    <row r="8" spans="1:8" ht="18.75">
      <c r="A8" s="49" t="s">
        <v>189</v>
      </c>
      <c r="B8" s="50">
        <v>7.8</v>
      </c>
      <c r="C8" s="56"/>
      <c r="D8" s="51"/>
      <c r="E8" s="56"/>
      <c r="F8" s="56"/>
      <c r="G8" s="56"/>
      <c r="H8" s="56"/>
    </row>
    <row r="9" spans="1:8" ht="15.75">
      <c r="A9" s="49" t="s">
        <v>190</v>
      </c>
      <c r="B9" s="50">
        <v>30</v>
      </c>
      <c r="C9" s="56"/>
      <c r="D9" s="51"/>
      <c r="E9" s="56"/>
      <c r="F9" s="56"/>
      <c r="G9" s="56"/>
      <c r="H9" s="56"/>
    </row>
    <row r="10" spans="1:8" ht="15.75">
      <c r="A10" s="49" t="s">
        <v>191</v>
      </c>
      <c r="B10" s="50">
        <v>180</v>
      </c>
      <c r="C10" s="56"/>
      <c r="D10" s="51"/>
      <c r="E10" s="56"/>
      <c r="F10" s="56"/>
      <c r="G10" s="56"/>
      <c r="H10" s="56"/>
    </row>
    <row r="11" spans="1:8" ht="15.75">
      <c r="A11" s="49" t="s">
        <v>192</v>
      </c>
      <c r="B11" s="57">
        <v>1.7</v>
      </c>
      <c r="C11" s="51" t="s">
        <v>184</v>
      </c>
      <c r="D11" s="52">
        <f>B11*100</f>
        <v>170</v>
      </c>
      <c r="E11" s="54" t="s">
        <v>193</v>
      </c>
      <c r="F11" s="56"/>
      <c r="G11" s="56"/>
      <c r="H11" s="56"/>
    </row>
    <row r="12" spans="1:8" ht="18.75">
      <c r="A12" s="49" t="s">
        <v>194</v>
      </c>
      <c r="B12" s="50">
        <v>0.0005</v>
      </c>
      <c r="C12" s="51" t="s">
        <v>184</v>
      </c>
      <c r="D12" s="52">
        <f>B12*10000</f>
        <v>5</v>
      </c>
      <c r="E12" s="54" t="s">
        <v>195</v>
      </c>
      <c r="F12" s="56"/>
      <c r="G12" s="56"/>
      <c r="H12" s="56"/>
    </row>
    <row r="13" spans="1:8" ht="15.75">
      <c r="A13" s="49" t="s">
        <v>196</v>
      </c>
      <c r="B13" s="50">
        <v>500</v>
      </c>
      <c r="C13" s="56"/>
      <c r="D13" s="56"/>
      <c r="E13" s="56"/>
      <c r="F13" s="56"/>
      <c r="G13" s="56"/>
      <c r="H13" s="56"/>
    </row>
    <row r="14" spans="1:8" ht="15">
      <c r="A14" s="56"/>
      <c r="B14" s="56"/>
      <c r="C14" s="56"/>
      <c r="D14" s="56"/>
      <c r="E14" s="56"/>
      <c r="F14" s="56"/>
      <c r="G14" s="56"/>
      <c r="H14" s="56"/>
    </row>
    <row r="15" spans="1:8" ht="15.75">
      <c r="A15" s="49" t="s">
        <v>197</v>
      </c>
      <c r="B15" s="52">
        <f>B10/B7</f>
        <v>36</v>
      </c>
      <c r="C15" s="54" t="s">
        <v>198</v>
      </c>
      <c r="D15" s="51" t="s">
        <v>184</v>
      </c>
      <c r="E15" s="52">
        <f>B15*60</f>
        <v>2160</v>
      </c>
      <c r="F15" s="54" t="s">
        <v>199</v>
      </c>
      <c r="G15" s="56"/>
      <c r="H15" s="56"/>
    </row>
    <row r="16" spans="1:8" ht="15">
      <c r="A16" s="56"/>
      <c r="B16" s="51"/>
      <c r="C16" s="56"/>
      <c r="D16" s="56"/>
      <c r="E16" s="51"/>
      <c r="F16" s="56"/>
      <c r="G16" s="56"/>
      <c r="H16" s="56"/>
    </row>
    <row r="17" spans="1:8" ht="20.25">
      <c r="A17" s="49" t="s">
        <v>200</v>
      </c>
      <c r="B17" s="52">
        <f>(B18*(D5/2)*(D5/2))/2</f>
        <v>0.6123000000000002</v>
      </c>
      <c r="C17" s="54" t="s">
        <v>195</v>
      </c>
      <c r="D17" s="56"/>
      <c r="E17" s="51"/>
      <c r="F17" s="56"/>
      <c r="G17" s="56"/>
      <c r="H17" s="56"/>
    </row>
    <row r="18" spans="1:8" ht="19.5">
      <c r="A18" s="49" t="s">
        <v>201</v>
      </c>
      <c r="B18" s="52">
        <f>B8*(G5/2)*(G5/2)*3.14*G6</f>
        <v>1.2246000000000004</v>
      </c>
      <c r="C18" s="54" t="s">
        <v>202</v>
      </c>
      <c r="D18" s="56"/>
      <c r="E18" s="51"/>
      <c r="F18" s="56"/>
      <c r="G18" s="56"/>
      <c r="H18" s="56"/>
    </row>
    <row r="19" spans="1:8" ht="15">
      <c r="A19" s="56"/>
      <c r="B19" s="51"/>
      <c r="C19" s="56"/>
      <c r="D19" s="56"/>
      <c r="E19" s="51"/>
      <c r="F19" s="56"/>
      <c r="G19" s="56"/>
      <c r="H19" s="56"/>
    </row>
    <row r="20" spans="1:8" ht="20.25">
      <c r="A20" s="49" t="s">
        <v>203</v>
      </c>
      <c r="B20" s="52">
        <f>B9*(((B7/10)/(2*3.14))*((B7/10)/(2*3.14)))</f>
        <v>0.1901699866120329</v>
      </c>
      <c r="C20" s="54" t="s">
        <v>195</v>
      </c>
      <c r="D20" s="56"/>
      <c r="E20" s="51"/>
      <c r="F20" s="56"/>
      <c r="G20" s="56"/>
      <c r="H20" s="56"/>
    </row>
    <row r="21" spans="1:8" ht="15">
      <c r="A21" s="56"/>
      <c r="B21" s="51"/>
      <c r="C21" s="56"/>
      <c r="D21" s="56"/>
      <c r="E21" s="51"/>
      <c r="F21" s="56"/>
      <c r="G21" s="56"/>
      <c r="H21" s="56"/>
    </row>
    <row r="22" spans="1:13" ht="18.75">
      <c r="A22" s="49" t="s">
        <v>204</v>
      </c>
      <c r="B22" s="52">
        <f>D12+B17+B20</f>
        <v>5.802469986612033</v>
      </c>
      <c r="C22" s="54" t="s">
        <v>195</v>
      </c>
      <c r="D22" s="51" t="s">
        <v>184</v>
      </c>
      <c r="E22" s="52">
        <f>B22/10000</f>
        <v>0.0005802469986612033</v>
      </c>
      <c r="F22" s="54" t="s">
        <v>205</v>
      </c>
      <c r="G22" s="56"/>
      <c r="H22" s="56"/>
      <c r="J22" s="55" t="s">
        <v>220</v>
      </c>
      <c r="K22" s="55" t="s">
        <v>221</v>
      </c>
      <c r="L22" s="55" t="s">
        <v>222</v>
      </c>
      <c r="M22" s="55" t="s">
        <v>223</v>
      </c>
    </row>
    <row r="23" spans="1:13" ht="15">
      <c r="A23" s="56"/>
      <c r="B23" s="51"/>
      <c r="C23" s="56"/>
      <c r="D23" s="51"/>
      <c r="E23" s="51"/>
      <c r="F23" s="56"/>
      <c r="G23" s="56"/>
      <c r="H23" s="56"/>
      <c r="J23" s="55">
        <v>500</v>
      </c>
      <c r="K23" s="55">
        <v>5</v>
      </c>
      <c r="L23" s="55">
        <v>2500</v>
      </c>
      <c r="M23" s="55">
        <v>2.5</v>
      </c>
    </row>
    <row r="24" spans="1:8" ht="15.75">
      <c r="A24" s="58" t="s">
        <v>206</v>
      </c>
      <c r="B24" s="59">
        <f>(B13*(B7/10))/(2*3.14)</f>
        <v>39.808917197452224</v>
      </c>
      <c r="C24" s="54" t="s">
        <v>193</v>
      </c>
      <c r="D24" s="51"/>
      <c r="E24" s="51"/>
      <c r="F24" s="56"/>
      <c r="G24" s="56"/>
      <c r="H24" s="56"/>
    </row>
    <row r="25" spans="1:8" ht="15.75">
      <c r="A25" s="49" t="s">
        <v>207</v>
      </c>
      <c r="B25" s="59">
        <f>D11-B24</f>
        <v>130.19108280254778</v>
      </c>
      <c r="C25" s="54" t="s">
        <v>193</v>
      </c>
      <c r="D25" s="51" t="s">
        <v>184</v>
      </c>
      <c r="E25" s="59">
        <f>B25/100</f>
        <v>1.3019108280254779</v>
      </c>
      <c r="F25" s="54" t="s">
        <v>208</v>
      </c>
      <c r="G25" s="56"/>
      <c r="H25" s="56"/>
    </row>
    <row r="26" spans="1:8" ht="15">
      <c r="A26" s="56"/>
      <c r="B26" s="51"/>
      <c r="C26" s="56"/>
      <c r="D26" s="51"/>
      <c r="E26" s="51"/>
      <c r="F26" s="56"/>
      <c r="G26" s="56"/>
      <c r="H26" s="56"/>
    </row>
    <row r="27" spans="1:8" ht="15.75">
      <c r="A27" s="49" t="s">
        <v>209</v>
      </c>
      <c r="B27" s="60">
        <f>(2*3.14*E15)/60</f>
        <v>226.08</v>
      </c>
      <c r="C27" s="54" t="s">
        <v>198</v>
      </c>
      <c r="D27" s="51"/>
      <c r="E27" s="51"/>
      <c r="F27" s="56"/>
      <c r="G27" s="56"/>
      <c r="H27" s="56"/>
    </row>
    <row r="28" spans="1:8" ht="15">
      <c r="A28" s="56"/>
      <c r="B28" s="51"/>
      <c r="C28" s="56"/>
      <c r="D28" s="51"/>
      <c r="E28" s="51"/>
      <c r="F28" s="56"/>
      <c r="G28" s="56"/>
      <c r="H28" s="56"/>
    </row>
    <row r="29" spans="1:8" ht="15.75">
      <c r="A29" s="49" t="s">
        <v>210</v>
      </c>
      <c r="B29" s="52">
        <f>(E22*B27)/E25</f>
        <v>0.10076131070841486</v>
      </c>
      <c r="C29" s="54" t="s">
        <v>211</v>
      </c>
      <c r="D29" s="51" t="s">
        <v>184</v>
      </c>
      <c r="E29" s="59">
        <f>B29*1000</f>
        <v>100.76131070841487</v>
      </c>
      <c r="F29" s="54" t="s">
        <v>212</v>
      </c>
      <c r="G29" s="56"/>
      <c r="H29" s="56"/>
    </row>
    <row r="30" spans="1:8" ht="15">
      <c r="A30" s="56"/>
      <c r="B30" s="56"/>
      <c r="C30" s="56"/>
      <c r="D30" s="56"/>
      <c r="E30" s="56"/>
      <c r="F30" s="56"/>
      <c r="G30" s="56"/>
      <c r="H30" s="56"/>
    </row>
    <row r="31" spans="1:8" ht="15.75">
      <c r="A31" s="49" t="s">
        <v>213</v>
      </c>
      <c r="B31" s="61">
        <f>E29</f>
        <v>100.76131070841487</v>
      </c>
      <c r="C31" s="77" t="s">
        <v>214</v>
      </c>
      <c r="D31" s="77"/>
      <c r="E31" s="77"/>
      <c r="F31" s="77"/>
      <c r="G31" s="56"/>
      <c r="H31" s="56"/>
    </row>
    <row r="32" spans="1:8" ht="15.75">
      <c r="A32" s="56"/>
      <c r="B32" s="62">
        <f>B9</f>
        <v>30</v>
      </c>
      <c r="C32" s="77" t="s">
        <v>215</v>
      </c>
      <c r="D32" s="77"/>
      <c r="E32" s="56"/>
      <c r="F32" s="56"/>
      <c r="G32" s="56"/>
      <c r="H32" s="56"/>
    </row>
    <row r="33" spans="1:8" ht="15.75">
      <c r="A33" s="56"/>
      <c r="B33" s="62">
        <f>B7</f>
        <v>5</v>
      </c>
      <c r="C33" s="77" t="s">
        <v>216</v>
      </c>
      <c r="D33" s="77"/>
      <c r="E33" s="77"/>
      <c r="F33" s="56"/>
      <c r="G33" s="56"/>
      <c r="H33" s="56"/>
    </row>
    <row r="34" spans="1:8" ht="15">
      <c r="A34" s="56"/>
      <c r="B34" s="63"/>
      <c r="C34" s="56"/>
      <c r="D34" s="56"/>
      <c r="E34" s="56"/>
      <c r="F34" s="56"/>
      <c r="G34" s="56"/>
      <c r="H34" s="56"/>
    </row>
    <row r="35" ht="12.75">
      <c r="B35" s="64"/>
    </row>
  </sheetData>
  <sheetProtection password="CE28" sheet="1" objects="1" scenarios="1"/>
  <mergeCells count="3">
    <mergeCell ref="C31:F31"/>
    <mergeCell ref="C32:D32"/>
    <mergeCell ref="C33:E3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2009-01-11T13:50:30Z</dcterms:created>
  <dcterms:modified xsi:type="dcterms:W3CDTF">2009-01-31T19:03:49Z</dcterms:modified>
  <cp:category/>
  <cp:version/>
  <cp:contentType/>
  <cp:contentStatus/>
</cp:coreProperties>
</file>