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'Munka1'!$J$21</definedName>
    <definedName name="anyag">'Munka1'!$M$3:$M$5</definedName>
    <definedName name="Dkk">'Munka1'!$K$16</definedName>
    <definedName name="Dnk">'Munka1'!$K$12</definedName>
    <definedName name="Dnkopt">'Munka1'!$K$12</definedName>
    <definedName name="Do">'Munka1'!$D$14</definedName>
    <definedName name="éta">'Munka1'!$D$18</definedName>
    <definedName name="F">'Munka1'!$D$21</definedName>
    <definedName name="ho">'Munka1'!$D$17</definedName>
    <definedName name="i">'Munka1'!#REF!</definedName>
    <definedName name="iopt">'Munka1'!$J$7</definedName>
    <definedName name="Jasztal">'Munka1'!$K$5</definedName>
    <definedName name="Jkk">'Munka1'!$K$17</definedName>
    <definedName name="Jm">'Munka1'!$G$16</definedName>
    <definedName name="Jo">'Munka1'!#REF!</definedName>
    <definedName name="Jorsó">'Munka1'!$D$16</definedName>
    <definedName name="lk">'Munka1'!#REF!</definedName>
    <definedName name="lkk">'Munka1'!$K$15</definedName>
    <definedName name="lnk">'Munka1'!$K$10</definedName>
    <definedName name="lo">'Munka1'!$D$15</definedName>
    <definedName name="m">'Munka1'!$K$4</definedName>
    <definedName name="Me">'Munka2'!$M$5</definedName>
    <definedName name="Mgy">'Munka1'!#REF!</definedName>
    <definedName name="Mm">'Munka1'!$G$15</definedName>
    <definedName name="mü">'Munka1'!#REF!</definedName>
    <definedName name="mű">'Munka1'!$D$19</definedName>
    <definedName name="nm">'Munka1'!$G$14</definedName>
    <definedName name="nü">'Munka1'!$D$18</definedName>
    <definedName name="qwe">'Munka1'!#REF!</definedName>
    <definedName name="ro">'Munka1'!#REF!</definedName>
    <definedName name="rokk">'Munka1'!$K$32</definedName>
    <definedName name="ronk">'Munka1'!$M$3</definedName>
    <definedName name="ronki">'Munka1'!#REF!</definedName>
    <definedName name="v">'Munka1'!$G$21</definedName>
  </definedNames>
  <calcPr fullCalcOnLoad="1"/>
</workbook>
</file>

<file path=xl/sharedStrings.xml><?xml version="1.0" encoding="utf-8"?>
<sst xmlns="http://schemas.openxmlformats.org/spreadsheetml/2006/main" count="154" uniqueCount="67">
  <si>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</si>
  <si>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</si>
  <si>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</si>
  <si>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</si>
  <si>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</si>
  <si>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</si>
  <si>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</si>
  <si>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</si>
  <si>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</si>
  <si>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</si>
  <si>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</si>
  <si>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</si>
  <si>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</si>
  <si>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</si>
  <si>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</si>
  <si>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</si>
  <si>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</si>
  <si>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</si>
  <si>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</si>
  <si>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</si>
  <si>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</si>
  <si>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</si>
  <si>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</si>
  <si>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</si>
  <si>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</si>
  <si>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</si>
  <si>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</si>
  <si>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</si>
  <si>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</si>
  <si>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</si>
  <si>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</si>
  <si>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</si>
  <si>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</si>
  <si>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</si>
  <si>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</si>
  <si>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</si>
  <si>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</si>
  <si>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</si>
  <si>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</si>
  <si>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</si>
  <si>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</si>
  <si>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</si>
  <si>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</si>
  <si>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</si>
  <si>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</si>
  <si>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</si>
  <si>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</si>
  <si>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</si>
  <si>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</si>
  <si>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</si>
  <si>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</si>
  <si>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</si>
  <si>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</si>
  <si>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</si>
  <si>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</si>
  <si>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</si>
  <si>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</si>
  <si>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</si>
  <si>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</si>
  <si>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</si>
  <si>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</si>
  <si>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</si>
  <si>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</si>
  <si>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</si>
  <si>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</si>
  <si>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</si>
  <si>
    <t>Optimális áttétel arány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</si>
</sst>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75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6.75"/>
      <name val="Arial"/>
      <family val="2"/>
    </font>
    <font>
      <sz val="10"/>
      <color indexed="4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 style="thick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5" fillId="3" borderId="0" xfId="0" applyFont="1" applyFill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4" borderId="0" xfId="0" applyFill="1" applyAlignment="1" applyProtection="1">
      <alignment horizontal="right"/>
      <protection locked="0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right"/>
    </xf>
    <xf numFmtId="165" fontId="8" fillId="4" borderId="1" xfId="0" applyNumberFormat="1" applyFont="1" applyFill="1" applyBorder="1" applyAlignment="1">
      <alignment/>
    </xf>
    <xf numFmtId="0" fontId="0" fillId="4" borderId="4" xfId="0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4" borderId="13" xfId="0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0" fontId="0" fillId="4" borderId="15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8" fillId="4" borderId="2" xfId="0" applyFont="1" applyFill="1" applyBorder="1" applyAlignment="1">
      <alignment/>
    </xf>
    <xf numFmtId="165" fontId="6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8" xfId="0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5" fillId="4" borderId="1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3" borderId="20" xfId="0" applyFont="1" applyFill="1" applyBorder="1" applyAlignment="1">
      <alignment horizontal="left"/>
    </xf>
    <xf numFmtId="0" fontId="0" fillId="3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64" fontId="0" fillId="4" borderId="23" xfId="0" applyNumberFormat="1" applyFill="1" applyBorder="1" applyAlignment="1">
      <alignment/>
    </xf>
    <xf numFmtId="0" fontId="0" fillId="4" borderId="23" xfId="0" applyFill="1" applyBorder="1" applyAlignment="1">
      <alignment/>
    </xf>
    <xf numFmtId="0" fontId="5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6" xfId="0" applyFill="1" applyBorder="1" applyAlignment="1">
      <alignment/>
    </xf>
    <xf numFmtId="0" fontId="5" fillId="4" borderId="0" xfId="0" applyFont="1" applyFill="1" applyAlignment="1" applyProtection="1">
      <alignment/>
      <protection locked="0"/>
    </xf>
    <xf numFmtId="0" fontId="12" fillId="4" borderId="27" xfId="0" applyFont="1" applyFill="1" applyBorder="1" applyAlignment="1">
      <alignment/>
    </xf>
    <xf numFmtId="0" fontId="5" fillId="4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1675"/>
          <c:w val="0.88725"/>
          <c:h val="0.9832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2.3951339578905144</c:v>
                </c:pt>
                <c:pt idx="1">
                  <c:v>2.890819632108169</c:v>
                </c:pt>
                <c:pt idx="2">
                  <c:v>3.3665897403529383</c:v>
                </c:pt>
                <c:pt idx="3">
                  <c:v>3.8190361858748902</c:v>
                </c:pt>
                <c:pt idx="4">
                  <c:v>4.244845422575868</c:v>
                </c:pt>
                <c:pt idx="5">
                  <c:v>4.640867969997301</c:v>
                </c:pt>
                <c:pt idx="6">
                  <c:v>5.004199483014707</c:v>
                </c:pt>
                <c:pt idx="7">
                  <c:v>5.332268538777414</c:v>
                </c:pt>
                <c:pt idx="8">
                  <c:v>5.622924954103023</c:v>
                </c:pt>
                <c:pt idx="9">
                  <c:v>5.874521622558392</c:v>
                </c:pt>
                <c:pt idx="10">
                  <c:v>6.085982749191835</c:v>
                </c:pt>
                <c:pt idx="11">
                  <c:v>6.2568520638420155</c:v>
                </c:pt>
                <c:pt idx="12">
                  <c:v>6.387316090072142</c:v>
                </c:pt>
                <c:pt idx="13">
                  <c:v>6.478199679615423</c:v>
                </c:pt>
                <c:pt idx="14">
                  <c:v>6.53093351848742</c:v>
                </c:pt>
                <c:pt idx="15">
                  <c:v>6.547495828673349</c:v>
                </c:pt>
                <c:pt idx="16">
                  <c:v>6.530332684344011</c:v>
                </c:pt>
                <c:pt idx="17">
                  <c:v>6.482262954573167</c:v>
                </c:pt>
                <c:pt idx="18">
                  <c:v>6.406374711040554</c:v>
                </c:pt>
                <c:pt idx="19">
                  <c:v>6.305919970454676</c:v>
                </c:pt>
                <c:pt idx="20">
                  <c:v>6.18421397371435</c:v>
                </c:pt>
                <c:pt idx="21">
                  <c:v>6.044544023025868</c:v>
                </c:pt>
                <c:pt idx="22">
                  <c:v>5.8900914320397675</c:v>
                </c:pt>
                <c:pt idx="23">
                  <c:v>5.723868615613139</c:v>
                </c:pt>
                <c:pt idx="24">
                  <c:v>5.548671938176758</c:v>
                </c:pt>
                <c:pt idx="25">
                  <c:v>5.367049777022448</c:v>
                </c:pt>
                <c:pt idx="26">
                  <c:v>5.181284400868465</c:v>
                </c:pt>
                <c:pt idx="27">
                  <c:v>4.993385722540302</c:v>
                </c:pt>
                <c:pt idx="28">
                  <c:v>4.805094726065381</c:v>
                </c:pt>
                <c:pt idx="29">
                  <c:v>4.617894338635827</c:v>
                </c:pt>
                <c:pt idx="30">
                  <c:v>4.433025654044062</c:v>
                </c:pt>
                <c:pt idx="31">
                  <c:v>4.251507655899777</c:v>
                </c:pt>
                <c:pt idx="32">
                  <c:v>4.074158884553239</c:v>
                </c:pt>
                <c:pt idx="33">
                  <c:v>3.9016198012785366</c:v>
                </c:pt>
                <c:pt idx="34">
                  <c:v>3.734374899041963</c:v>
                </c:pt>
                <c:pt idx="35">
                  <c:v>3.572773873912092</c:v>
                </c:pt>
                <c:pt idx="36">
                  <c:v>3.417051396232543</c:v>
                </c:pt>
                <c:pt idx="37">
                  <c:v>3.267345203704028</c:v>
                </c:pt>
                <c:pt idx="38">
                  <c:v>3.123712381293581</c:v>
                </c:pt>
                <c:pt idx="39">
                  <c:v>2.9861437996282425</c:v>
                </c:pt>
                <c:pt idx="40">
                  <c:v>2.854576759612992</c:v>
                </c:pt>
                <c:pt idx="41">
                  <c:v>2.728905942076496</c:v>
                </c:pt>
                <c:pt idx="42">
                  <c:v>2.6089927926389587</c:v>
                </c:pt>
                <c:pt idx="43">
                  <c:v>2.494673488457775</c:v>
                </c:pt>
                <c:pt idx="44">
                  <c:v>2.3857656390518454</c:v>
                </c:pt>
                <c:pt idx="45">
                  <c:v>2.2820738712992683</c:v>
                </c:pt>
                <c:pt idx="46">
                  <c:v>2.1833944415158992</c:v>
                </c:pt>
                <c:pt idx="47">
                  <c:v>2.0895190072148724</c:v>
                </c:pt>
                <c:pt idx="48">
                  <c:v>2.000237679171353</c:v>
                </c:pt>
                <c:pt idx="49">
                  <c:v>1.915341461811452</c:v>
                </c:pt>
                <c:pt idx="50">
                  <c:v>1.8346241774256056</c:v>
                </c:pt>
                <c:pt idx="51">
                  <c:v>1.7578839577431886</c:v>
                </c:pt>
                <c:pt idx="52">
                  <c:v>1.6849243752819192</c:v>
                </c:pt>
                <c:pt idx="53">
                  <c:v>1.615555276754088</c:v>
                </c:pt>
                <c:pt idx="54">
                  <c:v>1.5495933717304302</c:v>
                </c:pt>
                <c:pt idx="55">
                  <c:v>1.4868626217258778</c:v>
                </c:pt>
              </c:numCache>
            </c:numRef>
          </c:val>
          <c:smooth val="0"/>
        </c:ser>
        <c:axId val="45241873"/>
        <c:axId val="4523674"/>
      </c:line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>
            <c:manualLayout>
              <c:xMode val="factor"/>
              <c:yMode val="factor"/>
              <c:x val="0.02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23674"/>
        <c:crosses val="autoZero"/>
        <c:auto val="1"/>
        <c:lblOffset val="100"/>
        <c:tickLblSkip val="5"/>
        <c:tickMarkSkip val="5"/>
        <c:noMultiLvlLbl val="0"/>
      </c:catAx>
      <c:valAx>
        <c:axId val="452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67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418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0</xdr:rowOff>
    </xdr:from>
    <xdr:to>
      <xdr:col>5</xdr:col>
      <xdr:colOff>866775</xdr:colOff>
      <xdr:row>12</xdr:row>
      <xdr:rowOff>38100</xdr:rowOff>
    </xdr:to>
    <xdr:graphicFrame>
      <xdr:nvGraphicFramePr>
        <xdr:cNvPr id="1" name="Chart 26"/>
        <xdr:cNvGraphicFramePr/>
      </xdr:nvGraphicFramePr>
      <xdr:xfrm>
        <a:off x="295275" y="85725"/>
        <a:ext cx="37909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07"/>
  <sheetViews>
    <sheetView tabSelected="1" zoomScale="120" zoomScaleNormal="120" workbookViewId="0" topLeftCell="A1">
      <selection activeCell="D21" sqref="D21"/>
    </sheetView>
  </sheetViews>
  <sheetFormatPr defaultColWidth="9.140625" defaultRowHeight="12.75"/>
  <cols>
    <col min="1" max="1" width="1.28515625" style="32" customWidth="1"/>
    <col min="2" max="2" width="3.7109375" style="0" customWidth="1"/>
    <col min="3" max="3" width="25.00390625" style="0" customWidth="1"/>
    <col min="4" max="4" width="7.8515625" style="0" customWidth="1"/>
    <col min="5" max="5" width="10.421875" style="0" customWidth="1"/>
    <col min="6" max="6" width="15.00390625" style="0" customWidth="1"/>
    <col min="7" max="7" width="7.00390625" style="0" customWidth="1"/>
    <col min="8" max="8" width="9.140625" style="0" customWidth="1"/>
    <col min="9" max="9" width="23.421875" style="0" customWidth="1"/>
    <col min="10" max="10" width="20.28125" style="0" customWidth="1"/>
    <col min="11" max="11" width="10.57421875" style="0" customWidth="1"/>
    <col min="12" max="12" width="7.28125" style="0" customWidth="1"/>
    <col min="13" max="13" width="3.00390625" style="0" customWidth="1"/>
    <col min="14" max="14" width="3.28125" style="0" customWidth="1"/>
    <col min="15" max="15" width="6.28125" style="0" customWidth="1"/>
    <col min="16" max="16" width="7.00390625" style="0" customWidth="1"/>
    <col min="17" max="17" width="4.28125" style="0" customWidth="1"/>
    <col min="18" max="18" width="7.00390625" style="0" customWidth="1"/>
    <col min="19" max="19" width="6.8515625" style="0" customWidth="1"/>
  </cols>
  <sheetData>
    <row r="1" spans="2:14" ht="6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3.5" thickTop="1">
      <c r="B2" s="82"/>
      <c r="C2" s="83"/>
      <c r="D2" s="83"/>
      <c r="E2" s="83"/>
      <c r="F2" s="83"/>
      <c r="G2" s="83"/>
      <c r="H2" s="83"/>
      <c r="I2" s="84" t="s">
        <v>18</v>
      </c>
      <c r="J2" s="85"/>
      <c r="K2" s="85"/>
      <c r="L2" s="83"/>
      <c r="M2" s="86"/>
      <c r="N2" s="32"/>
    </row>
    <row r="3" spans="2:39" ht="12.75">
      <c r="B3" s="87"/>
      <c r="C3" s="76"/>
      <c r="D3" s="76"/>
      <c r="E3" s="76"/>
      <c r="F3" s="76"/>
      <c r="G3" s="76"/>
      <c r="H3" s="76"/>
      <c r="I3" s="76"/>
      <c r="J3" s="77" t="s">
        <v>65</v>
      </c>
      <c r="K3" s="76"/>
      <c r="L3" s="76"/>
      <c r="M3" s="88">
        <f>IF(K9="acél  (7,8)",7.8,IF(K9="Alu    (2,7)",2.7))</f>
        <v>7.8</v>
      </c>
      <c r="N3" s="95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2:39" ht="12.75">
      <c r="B4" s="87"/>
      <c r="C4" s="76"/>
      <c r="D4" s="76"/>
      <c r="E4" s="76"/>
      <c r="F4" s="76"/>
      <c r="G4" s="76"/>
      <c r="H4" s="76"/>
      <c r="I4" s="76"/>
      <c r="J4" s="61" t="s">
        <v>45</v>
      </c>
      <c r="K4" s="27">
        <v>100</v>
      </c>
      <c r="L4" s="59" t="s">
        <v>3</v>
      </c>
      <c r="M4" s="96" t="s">
        <v>22</v>
      </c>
      <c r="N4" s="95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2:39" ht="15" thickBot="1">
      <c r="B5" s="87"/>
      <c r="C5" s="76"/>
      <c r="D5" s="76"/>
      <c r="E5" s="76"/>
      <c r="F5" s="76"/>
      <c r="G5" s="76"/>
      <c r="H5" s="76"/>
      <c r="I5" s="76"/>
      <c r="J5" s="47" t="s">
        <v>46</v>
      </c>
      <c r="K5" s="60">
        <f>((ho*0.1)/6.28)^2*m</f>
        <v>0.633899955373443</v>
      </c>
      <c r="L5" s="43" t="s">
        <v>63</v>
      </c>
      <c r="M5" s="88" t="s">
        <v>23</v>
      </c>
      <c r="N5" s="95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2:39" ht="13.5" thickTop="1">
      <c r="B6" s="87"/>
      <c r="C6" s="76"/>
      <c r="D6" s="76"/>
      <c r="E6" s="76"/>
      <c r="F6" s="76"/>
      <c r="G6" s="76"/>
      <c r="H6" s="76"/>
      <c r="I6" s="76"/>
      <c r="J6" s="48" t="s">
        <v>66</v>
      </c>
      <c r="K6" s="55"/>
      <c r="L6" s="56"/>
      <c r="M6" s="89"/>
      <c r="N6" s="31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2:39" ht="13.5" thickBot="1">
      <c r="B7" s="87"/>
      <c r="C7" s="76"/>
      <c r="D7" s="76"/>
      <c r="E7" s="76"/>
      <c r="F7" s="76"/>
      <c r="G7" s="76"/>
      <c r="H7" s="76"/>
      <c r="I7" s="76"/>
      <c r="J7" s="57">
        <f>VLOOKUP(MAX(Munka2!A5:A60),Munka2!A5:K60,7,FALSE)</f>
        <v>2.0000000000000004</v>
      </c>
      <c r="K7" s="58" t="s">
        <v>5</v>
      </c>
      <c r="L7" s="43"/>
      <c r="M7" s="89"/>
      <c r="N7" s="31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2:39" ht="13.5" thickTop="1">
      <c r="B8" s="87"/>
      <c r="C8" s="76"/>
      <c r="D8" s="76"/>
      <c r="E8" s="76"/>
      <c r="F8" s="76"/>
      <c r="G8" s="76"/>
      <c r="H8" s="76"/>
      <c r="I8" s="76"/>
      <c r="J8" s="48" t="s">
        <v>32</v>
      </c>
      <c r="K8" s="49"/>
      <c r="L8" s="50"/>
      <c r="M8" s="90"/>
      <c r="N8" s="31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2:39" ht="14.25">
      <c r="B9" s="87"/>
      <c r="C9" s="76"/>
      <c r="D9" s="76"/>
      <c r="E9" s="76"/>
      <c r="F9" s="76"/>
      <c r="G9" s="76"/>
      <c r="H9" s="76"/>
      <c r="I9" s="76"/>
      <c r="J9" s="47" t="s">
        <v>35</v>
      </c>
      <c r="K9" s="26" t="s">
        <v>23</v>
      </c>
      <c r="L9" s="43" t="s">
        <v>64</v>
      </c>
      <c r="M9" s="89"/>
      <c r="N9" s="32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39" ht="12.75">
      <c r="B10" s="87"/>
      <c r="C10" s="76"/>
      <c r="D10" s="76"/>
      <c r="E10" s="76"/>
      <c r="F10" s="76"/>
      <c r="G10" s="76"/>
      <c r="H10" s="76"/>
      <c r="I10" s="76"/>
      <c r="J10" s="47" t="s">
        <v>36</v>
      </c>
      <c r="K10" s="23">
        <v>20</v>
      </c>
      <c r="L10" s="43" t="s">
        <v>1</v>
      </c>
      <c r="M10" s="89"/>
      <c r="N10" s="32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2:39" ht="14.25">
      <c r="B11" s="87"/>
      <c r="C11" s="76"/>
      <c r="D11" s="76"/>
      <c r="E11" s="76"/>
      <c r="F11" s="76"/>
      <c r="G11" s="76"/>
      <c r="H11" s="76"/>
      <c r="I11" s="76"/>
      <c r="J11" s="47" t="s">
        <v>37</v>
      </c>
      <c r="K11" s="52">
        <f>VLOOKUP(MAX(Munka2!A5:A60),Munka2!A5:K60,11,FALSE)</f>
        <v>0.39187200000000044</v>
      </c>
      <c r="L11" s="43" t="s">
        <v>63</v>
      </c>
      <c r="M11" s="89"/>
      <c r="N11" s="32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2:39" ht="13.5" thickBot="1">
      <c r="B12" s="87"/>
      <c r="C12" s="76"/>
      <c r="D12" s="76"/>
      <c r="E12" s="76"/>
      <c r="F12" s="76"/>
      <c r="G12" s="76"/>
      <c r="H12" s="76"/>
      <c r="I12" s="76"/>
      <c r="J12" s="54" t="s">
        <v>38</v>
      </c>
      <c r="K12" s="53">
        <f>VLOOKUP(MAX(Munka2!A5:A60),Munka2!A5:K60,9,FALSE)</f>
        <v>40.00000000000001</v>
      </c>
      <c r="L12" s="51" t="s">
        <v>1</v>
      </c>
      <c r="M12" s="89"/>
      <c r="N12" s="32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2:39" ht="13.5" thickTop="1">
      <c r="B13" s="87"/>
      <c r="C13" s="73" t="s">
        <v>42</v>
      </c>
      <c r="D13" s="74"/>
      <c r="E13" s="75"/>
      <c r="F13" s="69" t="s">
        <v>34</v>
      </c>
      <c r="G13" s="69"/>
      <c r="H13" s="70"/>
      <c r="I13" s="76"/>
      <c r="J13" s="39" t="s">
        <v>31</v>
      </c>
      <c r="K13" s="40"/>
      <c r="L13" s="41"/>
      <c r="M13" s="89"/>
      <c r="N13" s="32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ht="14.25">
      <c r="B14" s="87"/>
      <c r="C14" s="47" t="s">
        <v>39</v>
      </c>
      <c r="D14" s="23">
        <v>20</v>
      </c>
      <c r="E14" s="43" t="s">
        <v>1</v>
      </c>
      <c r="F14" s="71" t="s">
        <v>40</v>
      </c>
      <c r="G14" s="23">
        <v>1000</v>
      </c>
      <c r="H14" s="43" t="s">
        <v>13</v>
      </c>
      <c r="I14" s="76"/>
      <c r="J14" s="47" t="s">
        <v>35</v>
      </c>
      <c r="K14" s="26">
        <v>7.8</v>
      </c>
      <c r="L14" s="42" t="s">
        <v>64</v>
      </c>
      <c r="M14" s="89"/>
      <c r="N14" s="3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2:39" ht="12.75">
      <c r="B15" s="87"/>
      <c r="C15" s="47" t="s">
        <v>43</v>
      </c>
      <c r="D15" s="23">
        <v>1000</v>
      </c>
      <c r="E15" s="43" t="s">
        <v>1</v>
      </c>
      <c r="F15" s="71" t="s">
        <v>41</v>
      </c>
      <c r="G15" s="23">
        <v>1.27</v>
      </c>
      <c r="H15" s="43" t="s">
        <v>4</v>
      </c>
      <c r="I15" s="78"/>
      <c r="J15" s="47" t="s">
        <v>36</v>
      </c>
      <c r="K15" s="23">
        <v>20</v>
      </c>
      <c r="L15" s="43" t="s">
        <v>1</v>
      </c>
      <c r="M15" s="89"/>
      <c r="N15" s="32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2:39" ht="14.25">
      <c r="B16" s="87"/>
      <c r="C16" s="47" t="s">
        <v>37</v>
      </c>
      <c r="D16" s="52">
        <f>((Do*0.1)^4*3.14*7.8*0.001*lo*0.1)/32</f>
        <v>1.2246000000000001</v>
      </c>
      <c r="E16" s="43" t="s">
        <v>63</v>
      </c>
      <c r="F16" s="72" t="s">
        <v>37</v>
      </c>
      <c r="G16" s="24">
        <v>0.191</v>
      </c>
      <c r="H16" s="44" t="s">
        <v>63</v>
      </c>
      <c r="I16" s="79"/>
      <c r="J16" s="47" t="s">
        <v>39</v>
      </c>
      <c r="K16" s="23">
        <v>20</v>
      </c>
      <c r="L16" s="43" t="s">
        <v>1</v>
      </c>
      <c r="M16" s="89"/>
      <c r="N16" s="32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 ht="14.25">
      <c r="B17" s="87"/>
      <c r="C17" s="47" t="s">
        <v>44</v>
      </c>
      <c r="D17" s="23">
        <v>5</v>
      </c>
      <c r="E17" s="43" t="s">
        <v>1</v>
      </c>
      <c r="F17" s="76"/>
      <c r="G17" s="76"/>
      <c r="H17" s="76"/>
      <c r="I17" s="76"/>
      <c r="J17" s="45" t="s">
        <v>37</v>
      </c>
      <c r="K17" s="46">
        <f>((Dkk*0.1)^4*3.14*rokk*0.001*lkk*0.1)/32</f>
        <v>0</v>
      </c>
      <c r="L17" s="44" t="s">
        <v>63</v>
      </c>
      <c r="M17" s="89"/>
      <c r="N17" s="32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ht="12.75">
      <c r="B18" s="87"/>
      <c r="C18" s="47" t="s">
        <v>58</v>
      </c>
      <c r="D18" s="23">
        <v>90</v>
      </c>
      <c r="E18" s="43" t="s">
        <v>62</v>
      </c>
      <c r="F18" s="76"/>
      <c r="G18" s="80" t="s">
        <v>47</v>
      </c>
      <c r="H18" s="32"/>
      <c r="I18" s="76"/>
      <c r="J18" s="76"/>
      <c r="K18" s="76"/>
      <c r="L18" s="76"/>
      <c r="M18" s="89"/>
      <c r="N18" s="32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2:39" ht="12.75">
      <c r="B19" s="87"/>
      <c r="C19" s="45" t="s">
        <v>59</v>
      </c>
      <c r="D19" s="24">
        <v>0.05</v>
      </c>
      <c r="E19" s="44" t="s">
        <v>60</v>
      </c>
      <c r="F19" s="76" t="s">
        <v>61</v>
      </c>
      <c r="G19" s="76"/>
      <c r="H19" s="80" t="s">
        <v>48</v>
      </c>
      <c r="I19" s="76"/>
      <c r="J19" s="76"/>
      <c r="K19" s="76"/>
      <c r="L19" s="76"/>
      <c r="M19" s="89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2:39" ht="12.75">
      <c r="B20" s="8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9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2:39" ht="12.75">
      <c r="B21" s="87"/>
      <c r="C21" s="62" t="s">
        <v>55</v>
      </c>
      <c r="D21" s="25">
        <v>20</v>
      </c>
      <c r="E21" s="63" t="s">
        <v>0</v>
      </c>
      <c r="F21" s="64" t="s">
        <v>57</v>
      </c>
      <c r="G21" s="65">
        <f>VLOOKUP(MAX(Munka2!A5:A60),Munka2!A5:K60,3,FALSE)</f>
        <v>2499.9999999999995</v>
      </c>
      <c r="H21" s="63" t="s">
        <v>14</v>
      </c>
      <c r="I21" s="64" t="s">
        <v>56</v>
      </c>
      <c r="J21" s="66">
        <f>MAX(Munka2!A5:A60)</f>
        <v>6.547495828673349</v>
      </c>
      <c r="K21" s="67" t="s">
        <v>11</v>
      </c>
      <c r="L21" s="68"/>
      <c r="M21" s="89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2:39" ht="4.5" customHeight="1">
      <c r="B22" s="87"/>
      <c r="C22" s="76"/>
      <c r="D22" s="81"/>
      <c r="E22" s="81"/>
      <c r="F22" s="81"/>
      <c r="G22" s="76"/>
      <c r="H22" s="76"/>
      <c r="I22" s="76"/>
      <c r="J22" s="76"/>
      <c r="K22" s="76"/>
      <c r="L22" s="76"/>
      <c r="M22" s="89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2:39" ht="13.5" thickBot="1">
      <c r="B23" s="91"/>
      <c r="C23" s="32"/>
      <c r="D23" s="32"/>
      <c r="E23" s="93"/>
      <c r="F23" s="93"/>
      <c r="G23" s="93"/>
      <c r="H23" s="93"/>
      <c r="I23" s="93"/>
      <c r="J23" s="92"/>
      <c r="K23" s="92"/>
      <c r="L23" s="92"/>
      <c r="M23" s="94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2:39" ht="13.5" thickTop="1">
      <c r="B24" s="32"/>
      <c r="C24" s="83"/>
      <c r="D24" s="97" t="s">
        <v>33</v>
      </c>
      <c r="E24" s="98"/>
      <c r="F24" s="98"/>
      <c r="G24" s="98"/>
      <c r="H24" s="98"/>
      <c r="I24" s="32"/>
      <c r="J24" s="32"/>
      <c r="K24" s="32"/>
      <c r="L24" s="32"/>
      <c r="M24" s="32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2:39" ht="12.75">
      <c r="B25" s="32"/>
      <c r="C25" s="32"/>
      <c r="D25" s="38" t="s">
        <v>28</v>
      </c>
      <c r="E25" s="31" t="s">
        <v>49</v>
      </c>
      <c r="F25" s="31">
        <v>0.205</v>
      </c>
      <c r="G25" s="31" t="s">
        <v>4</v>
      </c>
      <c r="H25" s="31">
        <v>0.268</v>
      </c>
      <c r="I25" s="31" t="s">
        <v>2</v>
      </c>
      <c r="J25" s="32"/>
      <c r="K25" s="32"/>
      <c r="L25" s="32"/>
      <c r="M25" s="32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2:39" ht="12.75">
      <c r="B26" s="32"/>
      <c r="C26" s="32"/>
      <c r="D26" s="38" t="s">
        <v>27</v>
      </c>
      <c r="E26" s="31" t="s">
        <v>50</v>
      </c>
      <c r="F26" s="31">
        <v>0.159</v>
      </c>
      <c r="G26" s="31" t="s">
        <v>4</v>
      </c>
      <c r="H26" s="31">
        <v>0.026</v>
      </c>
      <c r="I26" s="31" t="s">
        <v>2</v>
      </c>
      <c r="J26" s="32"/>
      <c r="K26" s="32"/>
      <c r="L26" s="32"/>
      <c r="M26" s="33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ht="12.75">
      <c r="B27" s="32"/>
      <c r="C27" s="32"/>
      <c r="D27" s="38" t="s">
        <v>26</v>
      </c>
      <c r="E27" s="31" t="s">
        <v>51</v>
      </c>
      <c r="F27" s="31">
        <v>0.318</v>
      </c>
      <c r="G27" s="31" t="s">
        <v>4</v>
      </c>
      <c r="H27" s="31">
        <v>0.04</v>
      </c>
      <c r="I27" s="31" t="s">
        <v>2</v>
      </c>
      <c r="J27" s="32"/>
      <c r="K27" s="32"/>
      <c r="L27" s="32"/>
      <c r="M27" s="32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2:39" ht="12.75">
      <c r="B28" s="32"/>
      <c r="C28" s="32"/>
      <c r="D28" s="38" t="s">
        <v>29</v>
      </c>
      <c r="E28" s="31" t="s">
        <v>52</v>
      </c>
      <c r="F28" s="31">
        <v>0.637</v>
      </c>
      <c r="G28" s="31" t="s">
        <v>4</v>
      </c>
      <c r="H28" s="31">
        <v>0.123</v>
      </c>
      <c r="I28" s="31" t="s">
        <v>2</v>
      </c>
      <c r="J28" s="32"/>
      <c r="K28" s="32"/>
      <c r="L28" s="32"/>
      <c r="M28" s="32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2:39" ht="12.75">
      <c r="B29" s="32"/>
      <c r="C29" s="32"/>
      <c r="D29" s="38"/>
      <c r="E29" s="31" t="s">
        <v>53</v>
      </c>
      <c r="F29" s="31">
        <v>1.27</v>
      </c>
      <c r="G29" s="31" t="s">
        <v>4</v>
      </c>
      <c r="H29" s="31">
        <v>0.191</v>
      </c>
      <c r="I29" s="31" t="s">
        <v>2</v>
      </c>
      <c r="J29" s="32"/>
      <c r="K29" s="32"/>
      <c r="L29" s="32"/>
      <c r="M29" s="32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2:39" ht="12.75">
      <c r="B30" s="32"/>
      <c r="C30" s="32"/>
      <c r="D30" s="38"/>
      <c r="E30" s="31" t="s">
        <v>54</v>
      </c>
      <c r="F30" s="31">
        <v>2.39</v>
      </c>
      <c r="G30" s="31" t="s">
        <v>4</v>
      </c>
      <c r="H30" s="31">
        <v>0.671</v>
      </c>
      <c r="I30" s="31" t="s">
        <v>2</v>
      </c>
      <c r="J30" s="32"/>
      <c r="K30" s="32"/>
      <c r="L30" s="32"/>
      <c r="M30" s="32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2:39" ht="12.75">
      <c r="B31" s="32"/>
      <c r="C31" s="32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2:39" ht="12.75">
      <c r="B32" s="20"/>
      <c r="C32" s="20"/>
      <c r="D32" s="29"/>
      <c r="E32" s="29"/>
      <c r="F32" s="29"/>
      <c r="G32" s="29"/>
      <c r="H32" s="29"/>
      <c r="I32" s="29"/>
      <c r="J32" s="20"/>
      <c r="K32" s="35" t="b">
        <f>IF(K14="acél  (7,8)",7.8,IF(K14="Alu    (2,7)",2.7))</f>
        <v>0</v>
      </c>
      <c r="L32" s="20"/>
      <c r="M32" s="20"/>
      <c r="N32" s="34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2:39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2:39" ht="12.75">
      <c r="B34" s="20"/>
      <c r="J34" s="20"/>
      <c r="K34" s="20"/>
      <c r="L34" s="20"/>
      <c r="M34" s="20"/>
      <c r="N34" s="3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2:39" ht="12.75">
      <c r="B35" s="20"/>
      <c r="J35" s="20"/>
      <c r="K35" s="20"/>
      <c r="L35" s="20"/>
      <c r="M35" s="20"/>
      <c r="N35" s="3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2:39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4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2:39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39" ht="12.75">
      <c r="B38" s="20"/>
      <c r="C38" s="20"/>
      <c r="D38" s="20"/>
      <c r="E38" s="20"/>
      <c r="F38" s="20"/>
      <c r="G38" s="20"/>
      <c r="H38" s="36"/>
      <c r="I38" s="20"/>
      <c r="J38" s="20"/>
      <c r="K38" s="20"/>
      <c r="L38" s="20"/>
      <c r="M38" s="20"/>
      <c r="N38" s="3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2:39" ht="12.75">
      <c r="B39" s="20"/>
      <c r="C39" s="20"/>
      <c r="D39" s="20"/>
      <c r="E39" s="20"/>
      <c r="F39" s="20"/>
      <c r="G39" s="20"/>
      <c r="H39" s="36"/>
      <c r="I39" s="20"/>
      <c r="J39" s="20"/>
      <c r="K39" s="20"/>
      <c r="L39" s="20"/>
      <c r="M39" s="20"/>
      <c r="N39" s="3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39" ht="12.75">
      <c r="B40" s="20"/>
      <c r="C40" s="20"/>
      <c r="D40" s="20"/>
      <c r="E40" s="20"/>
      <c r="F40" s="20"/>
      <c r="G40" s="20"/>
      <c r="H40" s="36"/>
      <c r="I40" s="20"/>
      <c r="J40" s="20"/>
      <c r="K40" s="20"/>
      <c r="L40" s="20"/>
      <c r="M40" s="20"/>
      <c r="N40" s="3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12.75">
      <c r="B41" s="20"/>
      <c r="C41" s="20"/>
      <c r="D41" s="20"/>
      <c r="E41" s="20"/>
      <c r="F41" s="20"/>
      <c r="G41" s="20"/>
      <c r="H41" s="36"/>
      <c r="I41" s="20"/>
      <c r="J41" s="20"/>
      <c r="K41" s="20"/>
      <c r="L41" s="20"/>
      <c r="M41" s="20"/>
      <c r="N41" s="3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2:39" ht="12.75">
      <c r="B42" s="20"/>
      <c r="C42" s="20"/>
      <c r="D42" s="20"/>
      <c r="E42" s="20"/>
      <c r="F42" s="20"/>
      <c r="G42" s="20"/>
      <c r="H42" s="36"/>
      <c r="I42" s="20"/>
      <c r="J42" s="20"/>
      <c r="K42" s="20"/>
      <c r="L42" s="20"/>
      <c r="M42" s="20"/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2:39" ht="12.75">
      <c r="B43" s="20"/>
      <c r="C43" s="20"/>
      <c r="D43" s="20"/>
      <c r="E43" s="20"/>
      <c r="F43" s="20"/>
      <c r="G43" s="20"/>
      <c r="H43" s="36"/>
      <c r="I43" s="20"/>
      <c r="J43" s="20"/>
      <c r="K43" s="20"/>
      <c r="L43" s="20"/>
      <c r="M43" s="20"/>
      <c r="N43" s="3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2:39" ht="12.75">
      <c r="B44" s="20"/>
      <c r="C44" s="20"/>
      <c r="D44" s="20"/>
      <c r="E44" s="20"/>
      <c r="F44" s="20"/>
      <c r="G44" s="20"/>
      <c r="H44" s="36"/>
      <c r="I44" s="20"/>
      <c r="J44" s="20"/>
      <c r="K44" s="20"/>
      <c r="L44" s="20"/>
      <c r="M44" s="20"/>
      <c r="N44" s="3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2:39" ht="12.75">
      <c r="B45" s="20"/>
      <c r="C45" s="20"/>
      <c r="D45" s="20"/>
      <c r="E45" s="20"/>
      <c r="F45" s="20"/>
      <c r="G45" s="20"/>
      <c r="H45" s="36"/>
      <c r="I45" s="20"/>
      <c r="J45" s="20"/>
      <c r="K45" s="20"/>
      <c r="L45" s="20"/>
      <c r="M45" s="20"/>
      <c r="N45" s="3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2:39" ht="12.75">
      <c r="B46" s="20"/>
      <c r="C46" s="20"/>
      <c r="D46" s="20"/>
      <c r="E46" s="20"/>
      <c r="F46" s="20"/>
      <c r="G46" s="20"/>
      <c r="H46" s="36"/>
      <c r="I46" s="20"/>
      <c r="J46" s="20"/>
      <c r="K46" s="20"/>
      <c r="L46" s="20"/>
      <c r="M46" s="20"/>
      <c r="N46" s="34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2:39" ht="12.75">
      <c r="B47" s="20"/>
      <c r="C47" s="20"/>
      <c r="D47" s="20"/>
      <c r="E47" s="20"/>
      <c r="F47" s="20"/>
      <c r="G47" s="20"/>
      <c r="H47" s="36"/>
      <c r="I47" s="20"/>
      <c r="J47" s="20"/>
      <c r="K47" s="20"/>
      <c r="L47" s="20"/>
      <c r="M47" s="20"/>
      <c r="N47" s="3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39" ht="12.75">
      <c r="B48" s="20"/>
      <c r="C48" s="20"/>
      <c r="D48" s="20"/>
      <c r="E48" s="20"/>
      <c r="F48" s="20"/>
      <c r="G48" s="20"/>
      <c r="H48" s="36"/>
      <c r="I48" s="20"/>
      <c r="J48" s="20"/>
      <c r="K48" s="20"/>
      <c r="L48" s="20"/>
      <c r="M48" s="20"/>
      <c r="N48" s="34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2:39" ht="12.75">
      <c r="B49" s="20"/>
      <c r="C49" s="20"/>
      <c r="D49" s="20"/>
      <c r="E49" s="20"/>
      <c r="F49" s="20"/>
      <c r="G49" s="20"/>
      <c r="H49" s="36"/>
      <c r="I49" s="20"/>
      <c r="J49" s="20"/>
      <c r="K49" s="20"/>
      <c r="L49" s="20"/>
      <c r="M49" s="20"/>
      <c r="N49" s="3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2:39" ht="12.75">
      <c r="B50" s="20"/>
      <c r="C50" s="20"/>
      <c r="D50" s="20"/>
      <c r="E50" s="20"/>
      <c r="F50" s="20"/>
      <c r="G50" s="20"/>
      <c r="H50" s="36"/>
      <c r="I50" s="20"/>
      <c r="J50" s="20"/>
      <c r="K50" s="20"/>
      <c r="L50" s="20"/>
      <c r="M50" s="20"/>
      <c r="N50" s="34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ht="12.75">
      <c r="B51" s="20"/>
      <c r="C51" s="20"/>
      <c r="D51" s="20"/>
      <c r="E51" s="20"/>
      <c r="F51" s="20"/>
      <c r="G51" s="20"/>
      <c r="H51" s="36"/>
      <c r="I51" s="20"/>
      <c r="J51" s="20"/>
      <c r="K51" s="20"/>
      <c r="L51" s="20"/>
      <c r="M51" s="20"/>
      <c r="N51" s="3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2:39" ht="12.75">
      <c r="B52" s="20"/>
      <c r="C52" s="20"/>
      <c r="D52" s="20"/>
      <c r="E52" s="20"/>
      <c r="F52" s="20"/>
      <c r="G52" s="20"/>
      <c r="H52" s="36"/>
      <c r="I52" s="20"/>
      <c r="J52" s="20"/>
      <c r="K52" s="20"/>
      <c r="L52" s="20"/>
      <c r="M52" s="20"/>
      <c r="N52" s="34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2:39" ht="12.75">
      <c r="B53" s="20"/>
      <c r="C53" s="20"/>
      <c r="D53" s="20"/>
      <c r="E53" s="20"/>
      <c r="F53" s="20"/>
      <c r="G53" s="20"/>
      <c r="H53" s="36"/>
      <c r="I53" s="20"/>
      <c r="J53" s="20"/>
      <c r="K53" s="20"/>
      <c r="L53" s="20"/>
      <c r="M53" s="20"/>
      <c r="N53" s="34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2:39" ht="12.75">
      <c r="B54" s="20"/>
      <c r="C54" s="20"/>
      <c r="D54" s="20"/>
      <c r="E54" s="20"/>
      <c r="F54" s="20"/>
      <c r="G54" s="20"/>
      <c r="H54" s="36"/>
      <c r="I54" s="20"/>
      <c r="J54" s="20"/>
      <c r="K54" s="20"/>
      <c r="L54" s="20"/>
      <c r="M54" s="20"/>
      <c r="N54" s="34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2:39" ht="12.75">
      <c r="B55" s="20"/>
      <c r="C55" s="20"/>
      <c r="D55" s="20"/>
      <c r="E55" s="20"/>
      <c r="F55" s="20"/>
      <c r="G55" s="20"/>
      <c r="H55" s="37"/>
      <c r="I55" s="20"/>
      <c r="J55" s="20"/>
      <c r="K55" s="20"/>
      <c r="L55" s="20"/>
      <c r="M55" s="20"/>
      <c r="N55" s="34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2:39" ht="12.75">
      <c r="B56" s="20"/>
      <c r="C56" s="20"/>
      <c r="D56" s="20"/>
      <c r="E56" s="20"/>
      <c r="F56" s="20"/>
      <c r="G56" s="20"/>
      <c r="H56" s="36"/>
      <c r="I56" s="20"/>
      <c r="J56" s="20"/>
      <c r="K56" s="20"/>
      <c r="L56" s="20"/>
      <c r="M56" s="20"/>
      <c r="N56" s="34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2:39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2:39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4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2:39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4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2:39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34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2:39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4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2:39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4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2:39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3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4:39" ht="12.75"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4:39" ht="12.75">
      <c r="N65" s="30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4:39" ht="12.75"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4:39" ht="12.75"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4:39" ht="12.75"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4:39" ht="12.75"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4:39" ht="12.75"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4:39" ht="12.75"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4:39" ht="12.75"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4:39" ht="12.75"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14:39" ht="12.75"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14:39" ht="12.75"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4:39" ht="12.75"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4:39" ht="12.75"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14:39" ht="12.75"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4:39" ht="12.75"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4:39" ht="12.75"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4:39" ht="12.75"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4:39" ht="12.75"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4:39" ht="12.75"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4:39" ht="12.75"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4:39" ht="12.75"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4:39" ht="12.75"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4:39" ht="12.75"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4:39" ht="12.75"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4:39" ht="12.7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4:39" ht="12.75"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4:39" ht="12.75"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4:39" ht="12.75"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4:39" ht="12.75"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4:39" ht="12.75"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4:39" ht="12.75"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4:39" ht="12.75"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4:39" ht="12.75"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4:39" ht="12.75"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14:39" ht="12.75"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4:39" ht="12.75"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4:39" ht="12.75"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4:39" ht="12.75"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4:39" ht="12.75"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4:39" ht="12.75"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4:39" ht="12.75"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4:39" ht="12.75"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14:39" ht="12.75"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</row>
  </sheetData>
  <sheetProtection password="C798" sheet="1" objects="1" scenarios="1" selectLockedCells="1"/>
  <mergeCells count="6">
    <mergeCell ref="D24:H24"/>
    <mergeCell ref="C13:E13"/>
    <mergeCell ref="J8:L8"/>
    <mergeCell ref="J13:L13"/>
    <mergeCell ref="F13:H13"/>
    <mergeCell ref="J6:L6"/>
  </mergeCells>
  <dataValidations count="1">
    <dataValidation type="list" allowBlank="1" showInputMessage="1" showErrorMessage="1" sqref="K14 K9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CorelDRAW.Graphic.6" shapeId="5340970" r:id="rId1"/>
    <oleObject progId="CorelDRAW.Graphic.6" shapeId="54477891" r:id="rId2"/>
    <oleObject progId="CorelDRAW.Graphic.6" shapeId="54576801" r:id="rId3"/>
    <oleObject progId="CorelDRAW.Graphic.6" shapeId="78216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2"/>
      <c r="B1" s="12"/>
      <c r="E1" s="12"/>
      <c r="F1" s="12"/>
      <c r="G1" s="12"/>
      <c r="H1" s="12"/>
      <c r="I1" s="13"/>
      <c r="J1" s="12"/>
      <c r="K1" s="12"/>
      <c r="L1" s="12"/>
      <c r="M1" s="12" t="s">
        <v>12</v>
      </c>
      <c r="N1" s="12"/>
      <c r="O1" s="12" t="s">
        <v>19</v>
      </c>
    </row>
    <row r="2" spans="1:15" ht="12.75">
      <c r="A2" s="12"/>
      <c r="B2" s="12"/>
      <c r="C2" s="12" t="s">
        <v>24</v>
      </c>
      <c r="E2" s="12" t="s">
        <v>10</v>
      </c>
      <c r="F2" s="12"/>
      <c r="G2" s="12"/>
      <c r="H2" s="12"/>
      <c r="I2" s="12" t="s">
        <v>7</v>
      </c>
      <c r="J2" s="12"/>
      <c r="K2" s="12" t="s">
        <v>7</v>
      </c>
      <c r="L2" s="12"/>
      <c r="M2" s="12" t="s">
        <v>17</v>
      </c>
      <c r="N2" s="12"/>
      <c r="O2" s="12" t="s">
        <v>20</v>
      </c>
    </row>
    <row r="3" spans="1:15" ht="12.75">
      <c r="A3" s="12" t="s">
        <v>15</v>
      </c>
      <c r="B3" s="12"/>
      <c r="C3" s="12" t="s">
        <v>25</v>
      </c>
      <c r="E3" s="12" t="s">
        <v>8</v>
      </c>
      <c r="F3" s="12"/>
      <c r="G3" s="12" t="s">
        <v>6</v>
      </c>
      <c r="H3" s="12"/>
      <c r="I3" s="12" t="s">
        <v>9</v>
      </c>
      <c r="J3" s="12"/>
      <c r="K3" s="14" t="s">
        <v>8</v>
      </c>
      <c r="L3" s="12"/>
      <c r="M3" s="12" t="s">
        <v>16</v>
      </c>
      <c r="N3" s="12"/>
      <c r="O3" s="12" t="s">
        <v>21</v>
      </c>
    </row>
    <row r="4" spans="6:8" ht="12.75">
      <c r="F4" s="10"/>
      <c r="H4" s="4"/>
    </row>
    <row r="5" spans="1:15" ht="12.75">
      <c r="A5">
        <f aca="true" t="shared" si="0" ref="A5:A36">(O5*ho*0.001)/(E5*0.0001*6.28*G5)</f>
        <v>2.3951339578905144</v>
      </c>
      <c r="C5">
        <f aca="true" t="shared" si="1" ref="C5:C36">(nm*ho)/G5</f>
        <v>10000</v>
      </c>
      <c r="E5" s="3">
        <f aca="true" t="shared" si="2" ref="E5:E36">(Jasztal+Jorsó+K5)/(G5^2)+Jkk+Jm</f>
        <v>7.631122821493772</v>
      </c>
      <c r="F5" s="10"/>
      <c r="G5" s="2">
        <v>0.5</v>
      </c>
      <c r="H5" s="1" t="s">
        <v>5</v>
      </c>
      <c r="I5" s="9">
        <f aca="true" t="shared" si="3" ref="I5:I36">G5*Dkk</f>
        <v>10</v>
      </c>
      <c r="K5" s="6">
        <f aca="true" t="shared" si="4" ref="K5:K36">((I5*0.1)^4*3.14*ronk*0.001*lnk*0.1)/32</f>
        <v>0.00153075</v>
      </c>
      <c r="M5" s="11">
        <f aca="true" t="shared" si="5" ref="M5:M36">(((mű*9.81*m)+F)*ho*0.001)/(éta*0.01*6.28*G5)</f>
        <v>0.12216914366595898</v>
      </c>
      <c r="O5" s="11">
        <f aca="true" t="shared" si="6" ref="O5:O36">Mm-M5</f>
        <v>1.1478308563340411</v>
      </c>
    </row>
    <row r="6" spans="1:15" ht="12.75">
      <c r="A6">
        <f t="shared" si="0"/>
        <v>2.890819632108169</v>
      </c>
      <c r="C6">
        <f t="shared" si="1"/>
        <v>8333.333333333334</v>
      </c>
      <c r="E6" s="3">
        <f t="shared" si="2"/>
        <v>5.362316996037342</v>
      </c>
      <c r="F6" s="10"/>
      <c r="G6" s="2">
        <f aca="true" t="shared" si="7" ref="G6:G37">G5+0.1</f>
        <v>0.6</v>
      </c>
      <c r="H6" s="1" t="s">
        <v>5</v>
      </c>
      <c r="I6" s="9">
        <f t="shared" si="3"/>
        <v>12</v>
      </c>
      <c r="K6" s="7">
        <f t="shared" si="4"/>
        <v>0.003174163200000002</v>
      </c>
      <c r="M6" s="11">
        <f t="shared" si="5"/>
        <v>0.10180761972163248</v>
      </c>
      <c r="O6" s="11">
        <f t="shared" si="6"/>
        <v>1.1681923802783676</v>
      </c>
    </row>
    <row r="7" spans="1:15" ht="12.75">
      <c r="A7">
        <f t="shared" si="0"/>
        <v>3.3665897403529383</v>
      </c>
      <c r="C7">
        <f t="shared" si="1"/>
        <v>7142.857142857143</v>
      </c>
      <c r="E7" s="3">
        <f t="shared" si="2"/>
        <v>3.995858131782537</v>
      </c>
      <c r="F7" s="10"/>
      <c r="G7" s="2">
        <f t="shared" si="7"/>
        <v>0.7</v>
      </c>
      <c r="H7" s="1" t="s">
        <v>5</v>
      </c>
      <c r="I7" s="9">
        <f t="shared" si="3"/>
        <v>14</v>
      </c>
      <c r="K7" s="7">
        <f t="shared" si="4"/>
        <v>0.0058805292000000025</v>
      </c>
      <c r="M7" s="11">
        <f t="shared" si="5"/>
        <v>0.08726367404711355</v>
      </c>
      <c r="O7" s="11">
        <f t="shared" si="6"/>
        <v>1.1827363259528865</v>
      </c>
    </row>
    <row r="8" spans="1:15" ht="12.75">
      <c r="A8">
        <f t="shared" si="0"/>
        <v>3.8190361858748902</v>
      </c>
      <c r="C8">
        <f t="shared" si="1"/>
        <v>6250.000000000001</v>
      </c>
      <c r="E8" s="3">
        <f t="shared" si="2"/>
        <v>3.110581060271005</v>
      </c>
      <c r="F8" s="10"/>
      <c r="G8" s="2">
        <f t="shared" si="7"/>
        <v>0.7999999999999999</v>
      </c>
      <c r="H8" s="1" t="s">
        <v>5</v>
      </c>
      <c r="I8" s="9">
        <f t="shared" si="3"/>
        <v>15.999999999999998</v>
      </c>
      <c r="K8" s="7">
        <f t="shared" si="4"/>
        <v>0.010031923199999996</v>
      </c>
      <c r="M8" s="11">
        <f t="shared" si="5"/>
        <v>0.07635571479122437</v>
      </c>
      <c r="O8" s="11">
        <f t="shared" si="6"/>
        <v>1.1936442852087756</v>
      </c>
    </row>
    <row r="9" spans="1:15" ht="12.75">
      <c r="A9">
        <f t="shared" si="0"/>
        <v>4.244845422575868</v>
      </c>
      <c r="C9">
        <f t="shared" si="1"/>
        <v>5555.555555555556</v>
      </c>
      <c r="E9" s="3">
        <f t="shared" si="2"/>
        <v>2.5052829093499303</v>
      </c>
      <c r="F9" s="10"/>
      <c r="G9" s="2">
        <f t="shared" si="7"/>
        <v>0.8999999999999999</v>
      </c>
      <c r="H9" s="1" t="s">
        <v>5</v>
      </c>
      <c r="I9" s="9">
        <f t="shared" si="3"/>
        <v>18</v>
      </c>
      <c r="K9" s="7">
        <f t="shared" si="4"/>
        <v>0.0160692012</v>
      </c>
      <c r="M9" s="11">
        <f t="shared" si="5"/>
        <v>0.06787174648108833</v>
      </c>
      <c r="O9" s="11">
        <f t="shared" si="6"/>
        <v>1.2021282535189117</v>
      </c>
    </row>
    <row r="10" spans="1:15" ht="12.75">
      <c r="A10" s="15">
        <f t="shared" si="0"/>
        <v>4.640867969997301</v>
      </c>
      <c r="B10" s="20"/>
      <c r="C10" s="15">
        <f t="shared" si="1"/>
        <v>5000.000000000001</v>
      </c>
      <c r="E10" s="16">
        <f t="shared" si="2"/>
        <v>2.0739919553734434</v>
      </c>
      <c r="F10" s="21"/>
      <c r="G10" s="17">
        <f t="shared" si="7"/>
        <v>0.9999999999999999</v>
      </c>
      <c r="H10" s="18" t="s">
        <v>5</v>
      </c>
      <c r="I10" s="9">
        <f t="shared" si="3"/>
        <v>19.999999999999996</v>
      </c>
      <c r="J10" s="20"/>
      <c r="K10" s="22">
        <f t="shared" si="4"/>
        <v>0.02449199999999999</v>
      </c>
      <c r="L10" s="20"/>
      <c r="M10" s="19">
        <f t="shared" si="5"/>
        <v>0.061084571832979495</v>
      </c>
      <c r="N10" s="20"/>
      <c r="O10" s="19">
        <f t="shared" si="6"/>
        <v>1.2089154281670205</v>
      </c>
    </row>
    <row r="11" spans="1:15" ht="12.75">
      <c r="A11">
        <f t="shared" si="0"/>
        <v>5.004199483014707</v>
      </c>
      <c r="C11">
        <f t="shared" si="1"/>
        <v>4545.454545454546</v>
      </c>
      <c r="E11" s="3">
        <f t="shared" si="2"/>
        <v>1.7565856963416888</v>
      </c>
      <c r="F11" s="10"/>
      <c r="G11" s="2">
        <f t="shared" si="7"/>
        <v>1.0999999999999999</v>
      </c>
      <c r="H11" s="1" t="s">
        <v>5</v>
      </c>
      <c r="I11" s="9">
        <f t="shared" si="3"/>
        <v>21.999999999999996</v>
      </c>
      <c r="K11" s="7">
        <f t="shared" si="4"/>
        <v>0.035858737199999983</v>
      </c>
      <c r="M11" s="11">
        <f t="shared" si="5"/>
        <v>0.055531428939072265</v>
      </c>
      <c r="O11" s="11">
        <f t="shared" si="6"/>
        <v>1.2144685710609278</v>
      </c>
    </row>
    <row r="12" spans="1:15" ht="12.75">
      <c r="A12">
        <f t="shared" si="0"/>
        <v>5.332268538777414</v>
      </c>
      <c r="C12">
        <f t="shared" si="1"/>
        <v>4166.666666666667</v>
      </c>
      <c r="E12" s="3">
        <f t="shared" si="2"/>
        <v>1.5168934490093355</v>
      </c>
      <c r="F12" s="10"/>
      <c r="G12" s="2">
        <f t="shared" si="7"/>
        <v>1.2</v>
      </c>
      <c r="H12" s="1" t="s">
        <v>5</v>
      </c>
      <c r="I12" s="9">
        <f t="shared" si="3"/>
        <v>24</v>
      </c>
      <c r="K12" s="7">
        <f t="shared" si="4"/>
        <v>0.05078661120000003</v>
      </c>
      <c r="M12" s="11">
        <f t="shared" si="5"/>
        <v>0.05090380986081624</v>
      </c>
      <c r="O12" s="11">
        <f t="shared" si="6"/>
        <v>1.2190961901391837</v>
      </c>
    </row>
    <row r="13" spans="1:15" ht="12.75">
      <c r="A13">
        <f t="shared" si="0"/>
        <v>5.622924954103023</v>
      </c>
      <c r="C13">
        <f t="shared" si="1"/>
        <v>3846.153846153846</v>
      </c>
      <c r="E13" s="3">
        <f t="shared" si="2"/>
        <v>1.3320955956055878</v>
      </c>
      <c r="F13" s="10"/>
      <c r="G13" s="2">
        <f t="shared" si="7"/>
        <v>1.3</v>
      </c>
      <c r="H13" s="1" t="s">
        <v>5</v>
      </c>
      <c r="I13" s="9">
        <f t="shared" si="3"/>
        <v>26</v>
      </c>
      <c r="K13" s="7">
        <f t="shared" si="4"/>
        <v>0.06995160120000002</v>
      </c>
      <c r="M13" s="11">
        <f t="shared" si="5"/>
        <v>0.046988132179214985</v>
      </c>
      <c r="O13" s="11">
        <f t="shared" si="6"/>
        <v>1.223011867820785</v>
      </c>
    </row>
    <row r="14" spans="1:15" ht="12.75">
      <c r="A14">
        <f t="shared" si="0"/>
        <v>5.874521622558392</v>
      </c>
      <c r="C14">
        <f t="shared" si="1"/>
        <v>3571.428571428571</v>
      </c>
      <c r="E14" s="3">
        <f t="shared" si="2"/>
        <v>1.187218582945634</v>
      </c>
      <c r="F14" s="10"/>
      <c r="G14" s="2">
        <f t="shared" si="7"/>
        <v>1.4000000000000001</v>
      </c>
      <c r="H14" s="1" t="s">
        <v>5</v>
      </c>
      <c r="I14" s="9">
        <f t="shared" si="3"/>
        <v>28.000000000000004</v>
      </c>
      <c r="K14" s="7">
        <f t="shared" si="4"/>
        <v>0.09408846720000011</v>
      </c>
      <c r="M14" s="11">
        <f t="shared" si="5"/>
        <v>0.043631837023556774</v>
      </c>
      <c r="O14" s="11">
        <f t="shared" si="6"/>
        <v>1.2263681629764434</v>
      </c>
    </row>
    <row r="15" spans="1:15" ht="12.75">
      <c r="A15">
        <f t="shared" si="0"/>
        <v>6.085982749191835</v>
      </c>
      <c r="C15">
        <f t="shared" si="1"/>
        <v>3333.333333333333</v>
      </c>
      <c r="E15" s="3">
        <f t="shared" si="2"/>
        <v>1.0721069801659744</v>
      </c>
      <c r="F15" s="10"/>
      <c r="G15" s="2">
        <f t="shared" si="7"/>
        <v>1.5000000000000002</v>
      </c>
      <c r="H15" s="1" t="s">
        <v>5</v>
      </c>
      <c r="I15" s="9">
        <f t="shared" si="3"/>
        <v>30.000000000000004</v>
      </c>
      <c r="K15" s="7">
        <f t="shared" si="4"/>
        <v>0.12399075000000011</v>
      </c>
      <c r="M15" s="11">
        <f t="shared" si="5"/>
        <v>0.04072304788865298</v>
      </c>
      <c r="O15" s="11">
        <f t="shared" si="6"/>
        <v>1.2292769521113471</v>
      </c>
    </row>
    <row r="16" spans="1:15" ht="12.75">
      <c r="A16">
        <f t="shared" si="0"/>
        <v>6.2568520638420155</v>
      </c>
      <c r="C16">
        <f t="shared" si="1"/>
        <v>3124.9999999999995</v>
      </c>
      <c r="E16" s="3">
        <f t="shared" si="2"/>
        <v>0.979676065067751</v>
      </c>
      <c r="F16" s="10"/>
      <c r="G16" s="2">
        <f t="shared" si="7"/>
        <v>1.6000000000000003</v>
      </c>
      <c r="H16" s="1" t="s">
        <v>5</v>
      </c>
      <c r="I16" s="9">
        <f t="shared" si="3"/>
        <v>32.00000000000001</v>
      </c>
      <c r="K16" s="7">
        <f t="shared" si="4"/>
        <v>0.16051077120000026</v>
      </c>
      <c r="M16" s="11">
        <f t="shared" si="5"/>
        <v>0.03817785739561217</v>
      </c>
      <c r="O16" s="11">
        <f t="shared" si="6"/>
        <v>1.2318221426043878</v>
      </c>
    </row>
    <row r="17" spans="1:15" ht="12.75">
      <c r="A17">
        <f t="shared" si="0"/>
        <v>6.387316090072142</v>
      </c>
      <c r="C17">
        <f t="shared" si="1"/>
        <v>2941.1764705882347</v>
      </c>
      <c r="E17" s="3">
        <f t="shared" si="2"/>
        <v>0.9048614493333711</v>
      </c>
      <c r="F17" s="10"/>
      <c r="G17" s="2">
        <f t="shared" si="7"/>
        <v>1.7000000000000004</v>
      </c>
      <c r="H17" s="1" t="s">
        <v>5</v>
      </c>
      <c r="I17" s="9">
        <f t="shared" si="3"/>
        <v>34.00000000000001</v>
      </c>
      <c r="K17" s="7">
        <f t="shared" si="4"/>
        <v>0.20455963320000026</v>
      </c>
      <c r="M17" s="11">
        <f t="shared" si="5"/>
        <v>0.035932101078223214</v>
      </c>
      <c r="O17" s="11">
        <f t="shared" si="6"/>
        <v>1.2340678989217768</v>
      </c>
    </row>
    <row r="18" spans="1:15" ht="12.75">
      <c r="A18">
        <f t="shared" si="0"/>
        <v>6.478199679615423</v>
      </c>
      <c r="C18">
        <f t="shared" si="1"/>
        <v>2777.777777777777</v>
      </c>
      <c r="E18" s="3">
        <f t="shared" si="2"/>
        <v>0.8439651773374823</v>
      </c>
      <c r="F18" s="10"/>
      <c r="G18" s="2">
        <f t="shared" si="7"/>
        <v>1.8000000000000005</v>
      </c>
      <c r="H18" s="1" t="s">
        <v>5</v>
      </c>
      <c r="I18" s="9">
        <f t="shared" si="3"/>
        <v>36.00000000000001</v>
      </c>
      <c r="K18" s="7">
        <f t="shared" si="4"/>
        <v>0.2571072192000003</v>
      </c>
      <c r="M18" s="11">
        <f t="shared" si="5"/>
        <v>0.03393587324054415</v>
      </c>
      <c r="O18" s="11">
        <f t="shared" si="6"/>
        <v>1.2360641267594559</v>
      </c>
    </row>
    <row r="19" spans="1:15" ht="12.75">
      <c r="A19">
        <f t="shared" si="0"/>
        <v>6.53093351848742</v>
      </c>
      <c r="C19">
        <f t="shared" si="1"/>
        <v>2631.5789473684204</v>
      </c>
      <c r="E19" s="3">
        <f t="shared" si="2"/>
        <v>0.7942360522364107</v>
      </c>
      <c r="F19" s="10"/>
      <c r="G19" s="2">
        <f t="shared" si="7"/>
        <v>1.9000000000000006</v>
      </c>
      <c r="H19" s="1" t="s">
        <v>5</v>
      </c>
      <c r="I19" s="9">
        <f t="shared" si="3"/>
        <v>38.000000000000014</v>
      </c>
      <c r="K19" s="7">
        <f t="shared" si="4"/>
        <v>0.3191821932000005</v>
      </c>
      <c r="M19" s="11">
        <f t="shared" si="5"/>
        <v>0.03214977464893656</v>
      </c>
      <c r="O19" s="11">
        <f t="shared" si="6"/>
        <v>1.2378502253510635</v>
      </c>
    </row>
    <row r="20" spans="1:15" ht="12.75">
      <c r="A20">
        <f t="shared" si="0"/>
        <v>6.547495828673349</v>
      </c>
      <c r="C20">
        <f t="shared" si="1"/>
        <v>2499.9999999999995</v>
      </c>
      <c r="E20" s="3">
        <f t="shared" si="2"/>
        <v>0.7535929888433608</v>
      </c>
      <c r="F20" s="10"/>
      <c r="G20" s="2">
        <f t="shared" si="7"/>
        <v>2.0000000000000004</v>
      </c>
      <c r="H20" s="1" t="s">
        <v>5</v>
      </c>
      <c r="I20" s="9">
        <f t="shared" si="3"/>
        <v>40.00000000000001</v>
      </c>
      <c r="K20" s="7">
        <f t="shared" si="4"/>
        <v>0.39187200000000044</v>
      </c>
      <c r="M20" s="11">
        <f t="shared" si="5"/>
        <v>0.030542285916489737</v>
      </c>
      <c r="O20" s="11">
        <f t="shared" si="6"/>
        <v>1.2394577140835104</v>
      </c>
    </row>
    <row r="21" spans="1:15" ht="12.75">
      <c r="A21">
        <f t="shared" si="0"/>
        <v>6.530332684344011</v>
      </c>
      <c r="C21">
        <f t="shared" si="1"/>
        <v>2380.9523809523803</v>
      </c>
      <c r="E21" s="3">
        <f t="shared" si="2"/>
        <v>0.7204382813091708</v>
      </c>
      <c r="F21" s="10"/>
      <c r="G21" s="2">
        <f t="shared" si="7"/>
        <v>2.1000000000000005</v>
      </c>
      <c r="H21" s="1" t="s">
        <v>5</v>
      </c>
      <c r="I21" s="9">
        <f t="shared" si="3"/>
        <v>42.000000000000014</v>
      </c>
      <c r="K21" s="7">
        <f t="shared" si="4"/>
        <v>0.4763228652000009</v>
      </c>
      <c r="M21" s="11">
        <f t="shared" si="5"/>
        <v>0.029087891349037845</v>
      </c>
      <c r="O21" s="11">
        <f t="shared" si="6"/>
        <v>1.2409121086509622</v>
      </c>
    </row>
    <row r="22" spans="1:15" ht="12.75">
      <c r="A22">
        <f t="shared" si="0"/>
        <v>6.482262954573167</v>
      </c>
      <c r="C22">
        <f t="shared" si="1"/>
        <v>2272.727272727272</v>
      </c>
      <c r="E22" s="3">
        <f t="shared" si="2"/>
        <v>0.693528874085422</v>
      </c>
      <c r="F22" s="10"/>
      <c r="G22" s="2">
        <f t="shared" si="7"/>
        <v>2.2000000000000006</v>
      </c>
      <c r="H22" s="1" t="s">
        <v>5</v>
      </c>
      <c r="I22" s="9">
        <f t="shared" si="3"/>
        <v>44.000000000000014</v>
      </c>
      <c r="K22" s="7">
        <f t="shared" si="4"/>
        <v>0.5737397952000006</v>
      </c>
      <c r="M22" s="11">
        <f t="shared" si="5"/>
        <v>0.027765714469536122</v>
      </c>
      <c r="O22" s="11">
        <f t="shared" si="6"/>
        <v>1.242234285530464</v>
      </c>
    </row>
    <row r="23" spans="1:15" ht="12.75">
      <c r="A23">
        <f t="shared" si="0"/>
        <v>6.406374711040554</v>
      </c>
      <c r="C23">
        <f t="shared" si="1"/>
        <v>2173.91304347826</v>
      </c>
      <c r="E23" s="3">
        <f t="shared" si="2"/>
        <v>0.6718859229817471</v>
      </c>
      <c r="F23" s="10"/>
      <c r="G23" s="2">
        <f t="shared" si="7"/>
        <v>2.3000000000000007</v>
      </c>
      <c r="H23" s="1" t="s">
        <v>5</v>
      </c>
      <c r="I23" s="9">
        <f t="shared" si="3"/>
        <v>46.000000000000014</v>
      </c>
      <c r="K23" s="7">
        <f t="shared" si="4"/>
        <v>0.685386577200001</v>
      </c>
      <c r="M23" s="11">
        <f t="shared" si="5"/>
        <v>0.026558509492599768</v>
      </c>
      <c r="O23" s="11">
        <f t="shared" si="6"/>
        <v>1.2434414905074003</v>
      </c>
    </row>
    <row r="24" spans="1:15" ht="12.75">
      <c r="A24">
        <f t="shared" si="0"/>
        <v>6.305919970454676</v>
      </c>
      <c r="C24">
        <f t="shared" si="1"/>
        <v>2083.3333333333326</v>
      </c>
      <c r="E24" s="3">
        <f t="shared" si="2"/>
        <v>0.6547301622523338</v>
      </c>
      <c r="F24" s="10"/>
      <c r="G24" s="2">
        <f t="shared" si="7"/>
        <v>2.400000000000001</v>
      </c>
      <c r="H24" s="1" t="s">
        <v>5</v>
      </c>
      <c r="I24" s="9">
        <f t="shared" si="3"/>
        <v>48.000000000000014</v>
      </c>
      <c r="K24" s="7">
        <f t="shared" si="4"/>
        <v>0.8125857792000013</v>
      </c>
      <c r="M24" s="11">
        <f t="shared" si="5"/>
        <v>0.02545190493040811</v>
      </c>
      <c r="O24" s="11">
        <f t="shared" si="6"/>
        <v>1.244548095069592</v>
      </c>
    </row>
    <row r="25" spans="1:15" ht="12.75">
      <c r="A25">
        <f t="shared" si="0"/>
        <v>6.18421397371435</v>
      </c>
      <c r="C25">
        <f t="shared" si="1"/>
        <v>1999.9999999999993</v>
      </c>
      <c r="E25" s="3">
        <f t="shared" si="2"/>
        <v>0.6414349928597509</v>
      </c>
      <c r="F25" s="10"/>
      <c r="G25" s="2">
        <f t="shared" si="7"/>
        <v>2.500000000000001</v>
      </c>
      <c r="H25" s="1" t="s">
        <v>5</v>
      </c>
      <c r="I25" s="9">
        <f t="shared" si="3"/>
        <v>50.000000000000014</v>
      </c>
      <c r="K25" s="7">
        <f t="shared" si="4"/>
        <v>0.9567187500000014</v>
      </c>
      <c r="M25" s="11">
        <f t="shared" si="5"/>
        <v>0.024433828733191783</v>
      </c>
      <c r="O25" s="11">
        <f t="shared" si="6"/>
        <v>1.2455661712668082</v>
      </c>
    </row>
    <row r="26" spans="1:15" ht="12.75">
      <c r="A26">
        <f t="shared" si="0"/>
        <v>6.044544023025868</v>
      </c>
      <c r="C26">
        <f t="shared" si="1"/>
        <v>1923.0769230769224</v>
      </c>
      <c r="E26" s="3">
        <f t="shared" si="2"/>
        <v>0.631491948901397</v>
      </c>
      <c r="F26" s="10"/>
      <c r="G26" s="2">
        <f t="shared" si="7"/>
        <v>2.600000000000001</v>
      </c>
      <c r="H26" s="1" t="s">
        <v>5</v>
      </c>
      <c r="I26" s="9">
        <f t="shared" si="3"/>
        <v>52.00000000000002</v>
      </c>
      <c r="K26" s="7">
        <f t="shared" si="4"/>
        <v>1.1192256192000027</v>
      </c>
      <c r="M26" s="11">
        <f t="shared" si="5"/>
        <v>0.023494066089607486</v>
      </c>
      <c r="O26" s="11">
        <f t="shared" si="6"/>
        <v>1.2465059339103925</v>
      </c>
    </row>
    <row r="27" spans="1:15" ht="12.75">
      <c r="A27">
        <f t="shared" si="0"/>
        <v>5.8900914320397675</v>
      </c>
      <c r="C27">
        <f t="shared" si="1"/>
        <v>1851.851851851851</v>
      </c>
      <c r="E27" s="3">
        <f t="shared" si="2"/>
        <v>0.6244849454833256</v>
      </c>
      <c r="F27" s="10"/>
      <c r="G27" s="2">
        <f t="shared" si="7"/>
        <v>2.700000000000001</v>
      </c>
      <c r="H27" s="1" t="s">
        <v>5</v>
      </c>
      <c r="I27" s="9">
        <f t="shared" si="3"/>
        <v>54.00000000000002</v>
      </c>
      <c r="K27" s="7">
        <f t="shared" si="4"/>
        <v>1.301605297200002</v>
      </c>
      <c r="M27" s="11">
        <f t="shared" si="5"/>
        <v>0.022623915493696096</v>
      </c>
      <c r="O27" s="11">
        <f t="shared" si="6"/>
        <v>1.247376084506304</v>
      </c>
    </row>
    <row r="28" spans="1:15" ht="12.75">
      <c r="A28">
        <f t="shared" si="0"/>
        <v>5.723868615613139</v>
      </c>
      <c r="C28">
        <f t="shared" si="1"/>
        <v>1785.7142857142849</v>
      </c>
      <c r="E28" s="3">
        <f t="shared" si="2"/>
        <v>0.6200708457364086</v>
      </c>
      <c r="F28" s="10"/>
      <c r="G28" s="2">
        <f t="shared" si="7"/>
        <v>2.800000000000001</v>
      </c>
      <c r="H28" s="1" t="s">
        <v>5</v>
      </c>
      <c r="I28" s="9">
        <f t="shared" si="3"/>
        <v>56.00000000000002</v>
      </c>
      <c r="K28" s="7">
        <f t="shared" si="4"/>
        <v>1.5054154752000024</v>
      </c>
      <c r="M28" s="11">
        <f t="shared" si="5"/>
        <v>0.02181591851177838</v>
      </c>
      <c r="O28" s="11">
        <f t="shared" si="6"/>
        <v>1.2481840814882217</v>
      </c>
    </row>
    <row r="29" spans="1:15" ht="12.75">
      <c r="A29">
        <f t="shared" si="0"/>
        <v>5.548671938176758</v>
      </c>
      <c r="C29">
        <f t="shared" si="1"/>
        <v>1724.137931034482</v>
      </c>
      <c r="E29" s="3">
        <f t="shared" si="2"/>
        <v>0.6179646350265688</v>
      </c>
      <c r="F29" s="10"/>
      <c r="G29" s="2">
        <f t="shared" si="7"/>
        <v>2.9000000000000012</v>
      </c>
      <c r="H29" s="1" t="s">
        <v>5</v>
      </c>
      <c r="I29" s="9">
        <f t="shared" si="3"/>
        <v>58.00000000000003</v>
      </c>
      <c r="K29" s="7">
        <f t="shared" si="4"/>
        <v>1.7322726252000038</v>
      </c>
      <c r="M29" s="11">
        <f t="shared" si="5"/>
        <v>0.021063645459648093</v>
      </c>
      <c r="O29" s="11">
        <f t="shared" si="6"/>
        <v>1.248936354540352</v>
      </c>
    </row>
    <row r="30" spans="1:15" ht="12.75">
      <c r="A30">
        <f t="shared" si="0"/>
        <v>5.367049777022448</v>
      </c>
      <c r="C30">
        <f t="shared" si="1"/>
        <v>1666.6666666666658</v>
      </c>
      <c r="E30" s="3">
        <f t="shared" si="2"/>
        <v>0.617927995041494</v>
      </c>
      <c r="F30" s="10"/>
      <c r="G30" s="2">
        <f t="shared" si="7"/>
        <v>3.0000000000000013</v>
      </c>
      <c r="H30" s="1" t="s">
        <v>5</v>
      </c>
      <c r="I30" s="9">
        <f t="shared" si="3"/>
        <v>60.00000000000003</v>
      </c>
      <c r="K30" s="7">
        <f t="shared" si="4"/>
        <v>1.983852000000005</v>
      </c>
      <c r="M30" s="11">
        <f t="shared" si="5"/>
        <v>0.020361523944326488</v>
      </c>
      <c r="O30" s="11">
        <f t="shared" si="6"/>
        <v>1.2496384760556736</v>
      </c>
    </row>
    <row r="31" spans="1:15" ht="12.75">
      <c r="A31">
        <f t="shared" si="0"/>
        <v>5.181284400868465</v>
      </c>
      <c r="C31">
        <f t="shared" si="1"/>
        <v>1612.9032258064508</v>
      </c>
      <c r="E31" s="3">
        <f t="shared" si="2"/>
        <v>0.6197604150440628</v>
      </c>
      <c r="F31" s="10"/>
      <c r="G31" s="2">
        <f t="shared" si="7"/>
        <v>3.1000000000000014</v>
      </c>
      <c r="H31" s="1" t="s">
        <v>5</v>
      </c>
      <c r="I31" s="9">
        <f t="shared" si="3"/>
        <v>62.00000000000003</v>
      </c>
      <c r="K31" s="7">
        <f t="shared" si="4"/>
        <v>2.261887633200004</v>
      </c>
      <c r="M31" s="11">
        <f t="shared" si="5"/>
        <v>0.019704700591283698</v>
      </c>
      <c r="O31" s="11">
        <f t="shared" si="6"/>
        <v>1.2502952994087164</v>
      </c>
    </row>
    <row r="32" spans="1:15" ht="12.75">
      <c r="A32">
        <f t="shared" si="0"/>
        <v>4.993385722540302</v>
      </c>
      <c r="C32">
        <f t="shared" si="1"/>
        <v>1562.4999999999993</v>
      </c>
      <c r="E32" s="3">
        <f t="shared" si="2"/>
        <v>0.6232922162669379</v>
      </c>
      <c r="F32" s="10"/>
      <c r="G32" s="2">
        <f t="shared" si="7"/>
        <v>3.2000000000000015</v>
      </c>
      <c r="H32" s="1" t="s">
        <v>5</v>
      </c>
      <c r="I32" s="9">
        <f t="shared" si="3"/>
        <v>64.00000000000003</v>
      </c>
      <c r="K32" s="7">
        <f t="shared" si="4"/>
        <v>2.5681723392000055</v>
      </c>
      <c r="M32" s="11">
        <f t="shared" si="5"/>
        <v>0.019088928697806082</v>
      </c>
      <c r="O32" s="11">
        <f t="shared" si="6"/>
        <v>1.250911071302194</v>
      </c>
    </row>
    <row r="33" spans="1:15" ht="12.75">
      <c r="A33">
        <f t="shared" si="0"/>
        <v>4.805094726065381</v>
      </c>
      <c r="C33">
        <f t="shared" si="1"/>
        <v>1515.1515151515143</v>
      </c>
      <c r="E33" s="3">
        <f t="shared" si="2"/>
        <v>0.6283790329268544</v>
      </c>
      <c r="F33" s="10"/>
      <c r="G33" s="2">
        <f t="shared" si="7"/>
        <v>3.3000000000000016</v>
      </c>
      <c r="H33" s="1" t="s">
        <v>5</v>
      </c>
      <c r="I33" s="9">
        <f t="shared" si="3"/>
        <v>66.00000000000003</v>
      </c>
      <c r="K33" s="7">
        <f t="shared" si="4"/>
        <v>2.904557713200006</v>
      </c>
      <c r="M33" s="11">
        <f t="shared" si="5"/>
        <v>0.018510476313024077</v>
      </c>
      <c r="O33" s="11">
        <f t="shared" si="6"/>
        <v>1.2514895236869759</v>
      </c>
    </row>
    <row r="34" spans="1:15" ht="12.75">
      <c r="A34">
        <f t="shared" si="0"/>
        <v>4.617894338635827</v>
      </c>
      <c r="C34">
        <f t="shared" si="1"/>
        <v>1470.5882352941169</v>
      </c>
      <c r="E34" s="3">
        <f t="shared" si="2"/>
        <v>0.6348974123333428</v>
      </c>
      <c r="F34" s="10"/>
      <c r="G34" s="2">
        <f t="shared" si="7"/>
        <v>3.4000000000000017</v>
      </c>
      <c r="H34" s="1" t="s">
        <v>5</v>
      </c>
      <c r="I34" s="9">
        <f t="shared" si="3"/>
        <v>68.00000000000003</v>
      </c>
      <c r="K34" s="7">
        <f t="shared" si="4"/>
        <v>3.272954131200006</v>
      </c>
      <c r="M34" s="11">
        <f t="shared" si="5"/>
        <v>0.017966050539111603</v>
      </c>
      <c r="O34" s="11">
        <f t="shared" si="6"/>
        <v>1.2520339494608883</v>
      </c>
    </row>
    <row r="35" spans="1:15" ht="12.75">
      <c r="A35">
        <f t="shared" si="0"/>
        <v>4.433025654044062</v>
      </c>
      <c r="C35">
        <f t="shared" si="1"/>
        <v>1428.5714285714278</v>
      </c>
      <c r="E35" s="3">
        <f t="shared" si="2"/>
        <v>0.6427412820713018</v>
      </c>
      <c r="F35" s="10"/>
      <c r="G35" s="2">
        <f t="shared" si="7"/>
        <v>3.5000000000000018</v>
      </c>
      <c r="H35" s="1" t="s">
        <v>5</v>
      </c>
      <c r="I35" s="9">
        <f t="shared" si="3"/>
        <v>70.00000000000003</v>
      </c>
      <c r="K35" s="7">
        <f t="shared" si="4"/>
        <v>3.6753307500000085</v>
      </c>
      <c r="M35" s="11">
        <f t="shared" si="5"/>
        <v>0.0174527348094227</v>
      </c>
      <c r="O35" s="11">
        <f t="shared" si="6"/>
        <v>1.2525472651905774</v>
      </c>
    </row>
    <row r="36" spans="1:15" ht="12.75">
      <c r="A36">
        <f t="shared" si="0"/>
        <v>4.251507655899777</v>
      </c>
      <c r="C36">
        <f t="shared" si="1"/>
        <v>1388.8888888888882</v>
      </c>
      <c r="E36" s="3">
        <f t="shared" si="2"/>
        <v>0.6518190943343711</v>
      </c>
      <c r="F36" s="10"/>
      <c r="G36" s="2">
        <f t="shared" si="7"/>
        <v>3.600000000000002</v>
      </c>
      <c r="H36" s="1" t="s">
        <v>5</v>
      </c>
      <c r="I36" s="9">
        <f t="shared" si="3"/>
        <v>72.00000000000004</v>
      </c>
      <c r="K36" s="7">
        <f t="shared" si="4"/>
        <v>4.113715507200012</v>
      </c>
      <c r="M36" s="11">
        <f t="shared" si="5"/>
        <v>0.01696793662027207</v>
      </c>
      <c r="O36" s="11">
        <f t="shared" si="6"/>
        <v>1.253032063379728</v>
      </c>
    </row>
    <row r="37" spans="1:15" ht="12.75">
      <c r="A37">
        <f aca="true" t="shared" si="8" ref="A37:A60">(O37*ho*0.001)/(E37*0.0001*6.28*G37)</f>
        <v>4.074158884553239</v>
      </c>
      <c r="C37">
        <f aca="true" t="shared" si="9" ref="C37:C60">(nm*ho)/G37</f>
        <v>1351.3513513513506</v>
      </c>
      <c r="E37" s="3">
        <f aca="true" t="shared" si="10" ref="E37:E56">(Jasztal+Jorsó+K37)/(G37^2)+Jkk+Jm</f>
        <v>0.662051503036775</v>
      </c>
      <c r="F37" s="10"/>
      <c r="G37" s="2">
        <f t="shared" si="7"/>
        <v>3.700000000000002</v>
      </c>
      <c r="H37" s="1" t="s">
        <v>5</v>
      </c>
      <c r="I37" s="9">
        <f aca="true" t="shared" si="11" ref="I37:I60">G37*Dkk</f>
        <v>74.00000000000004</v>
      </c>
      <c r="K37" s="7">
        <f aca="true" t="shared" si="12" ref="K37:K60">((I37*0.1)^4*3.14*ronk*0.001*lnk*0.1)/32</f>
        <v>4.590195121200012</v>
      </c>
      <c r="M37" s="11">
        <f aca="true" t="shared" si="13" ref="M37:M60">(((mű*9.81*m)+F)*ho*0.001)/(éta*0.01*6.28*G37)</f>
        <v>0.016509343738643094</v>
      </c>
      <c r="O37" s="11">
        <f aca="true" t="shared" si="14" ref="O37:O60">Mm-M37</f>
        <v>1.253490656261357</v>
      </c>
    </row>
    <row r="38" spans="1:15" ht="12.75">
      <c r="A38">
        <f t="shared" si="8"/>
        <v>3.9016198012785366</v>
      </c>
      <c r="C38">
        <f t="shared" si="9"/>
        <v>1315.7894736842097</v>
      </c>
      <c r="E38" s="3">
        <f t="shared" si="10"/>
        <v>0.6733694630591032</v>
      </c>
      <c r="F38" s="10"/>
      <c r="G38" s="2">
        <f aca="true" t="shared" si="15" ref="G38:G60">G37+0.1</f>
        <v>3.800000000000002</v>
      </c>
      <c r="H38" s="1" t="s">
        <v>5</v>
      </c>
      <c r="I38" s="9">
        <f t="shared" si="11"/>
        <v>76.00000000000004</v>
      </c>
      <c r="K38" s="7">
        <f t="shared" si="12"/>
        <v>5.1069150912000145</v>
      </c>
      <c r="M38" s="11">
        <f t="shared" si="13"/>
        <v>0.016074887324468275</v>
      </c>
      <c r="O38" s="11">
        <f t="shared" si="14"/>
        <v>1.2539251126755318</v>
      </c>
    </row>
    <row r="39" spans="1:15" ht="12.75">
      <c r="A39">
        <f t="shared" si="8"/>
        <v>3.734374899041963</v>
      </c>
      <c r="C39">
        <f t="shared" si="9"/>
        <v>1282.0512820512813</v>
      </c>
      <c r="E39" s="3">
        <f t="shared" si="10"/>
        <v>0.685712666178399</v>
      </c>
      <c r="F39" s="10"/>
      <c r="G39" s="2">
        <f t="shared" si="15"/>
        <v>3.900000000000002</v>
      </c>
      <c r="H39" s="1" t="s">
        <v>5</v>
      </c>
      <c r="I39" s="9">
        <f t="shared" si="11"/>
        <v>78.00000000000004</v>
      </c>
      <c r="K39" s="7">
        <f t="shared" si="12"/>
        <v>5.666079697200012</v>
      </c>
      <c r="M39" s="11">
        <f t="shared" si="13"/>
        <v>0.015662710726404988</v>
      </c>
      <c r="O39" s="11">
        <f t="shared" si="14"/>
        <v>1.2543372892735951</v>
      </c>
    </row>
    <row r="40" spans="1:15" ht="12.75">
      <c r="A40">
        <f t="shared" si="8"/>
        <v>3.572773873912092</v>
      </c>
      <c r="C40">
        <f t="shared" si="9"/>
        <v>1249.9999999999995</v>
      </c>
      <c r="E40" s="3">
        <f t="shared" si="10"/>
        <v>0.6990282472108404</v>
      </c>
      <c r="F40" s="10"/>
      <c r="G40" s="2">
        <f t="shared" si="15"/>
        <v>4.000000000000002</v>
      </c>
      <c r="H40" s="1" t="s">
        <v>5</v>
      </c>
      <c r="I40" s="9">
        <f t="shared" si="11"/>
        <v>80.00000000000003</v>
      </c>
      <c r="K40" s="7">
        <f t="shared" si="12"/>
        <v>6.269952000000012</v>
      </c>
      <c r="M40" s="11">
        <f t="shared" si="13"/>
        <v>0.015271142958244863</v>
      </c>
      <c r="O40" s="11">
        <f t="shared" si="14"/>
        <v>1.2547288570417552</v>
      </c>
    </row>
    <row r="41" spans="1:15" ht="12.75">
      <c r="A41">
        <f t="shared" si="8"/>
        <v>3.417051396232543</v>
      </c>
      <c r="C41">
        <f t="shared" si="9"/>
        <v>1219.5121951219508</v>
      </c>
      <c r="E41" s="3">
        <f t="shared" si="10"/>
        <v>0.7132697083030011</v>
      </c>
      <c r="F41" s="10"/>
      <c r="G41" s="2">
        <f t="shared" si="15"/>
        <v>4.100000000000001</v>
      </c>
      <c r="H41" s="1" t="s">
        <v>5</v>
      </c>
      <c r="I41" s="9">
        <f t="shared" si="11"/>
        <v>82.00000000000003</v>
      </c>
      <c r="K41" s="7">
        <f t="shared" si="12"/>
        <v>6.920853841200013</v>
      </c>
      <c r="M41" s="11">
        <f t="shared" si="13"/>
        <v>0.01489867605682426</v>
      </c>
      <c r="O41" s="11">
        <f t="shared" si="14"/>
        <v>1.2551013239431759</v>
      </c>
    </row>
    <row r="42" spans="1:15" ht="12.75">
      <c r="A42">
        <f t="shared" si="8"/>
        <v>3.267345203704028</v>
      </c>
      <c r="C42">
        <f t="shared" si="9"/>
        <v>1190.4761904761901</v>
      </c>
      <c r="E42" s="3">
        <f t="shared" si="10"/>
        <v>0.7283960203272932</v>
      </c>
      <c r="F42" s="10"/>
      <c r="G42" s="2">
        <f t="shared" si="15"/>
        <v>4.200000000000001</v>
      </c>
      <c r="H42" s="1" t="s">
        <v>5</v>
      </c>
      <c r="I42" s="9">
        <f t="shared" si="11"/>
        <v>84.00000000000003</v>
      </c>
      <c r="K42" s="7">
        <f t="shared" si="12"/>
        <v>7.621165843200014</v>
      </c>
      <c r="M42" s="11">
        <f t="shared" si="13"/>
        <v>0.014543945674518922</v>
      </c>
      <c r="O42" s="11">
        <f t="shared" si="14"/>
        <v>1.2554560543254811</v>
      </c>
    </row>
    <row r="43" spans="1:15" ht="12.75">
      <c r="A43">
        <f t="shared" si="8"/>
        <v>3.123712381293581</v>
      </c>
      <c r="C43">
        <f t="shared" si="9"/>
        <v>1162.7906976744184</v>
      </c>
      <c r="E43" s="3">
        <f t="shared" si="10"/>
        <v>0.7443708688249564</v>
      </c>
      <c r="F43" s="10"/>
      <c r="G43" s="2">
        <f t="shared" si="15"/>
        <v>4.300000000000001</v>
      </c>
      <c r="H43" s="1" t="s">
        <v>5</v>
      </c>
      <c r="I43" s="9">
        <f t="shared" si="11"/>
        <v>86.00000000000001</v>
      </c>
      <c r="K43" s="7">
        <f t="shared" si="12"/>
        <v>8.373327409200005</v>
      </c>
      <c r="M43" s="11">
        <f t="shared" si="13"/>
        <v>0.014205714379762669</v>
      </c>
      <c r="O43" s="11">
        <f t="shared" si="14"/>
        <v>1.2557942856202373</v>
      </c>
    </row>
    <row r="44" spans="1:15" ht="12.75">
      <c r="A44">
        <f t="shared" si="8"/>
        <v>2.9861437996282425</v>
      </c>
      <c r="C44">
        <f t="shared" si="9"/>
        <v>1136.3636363636363</v>
      </c>
      <c r="E44" s="3">
        <f t="shared" si="10"/>
        <v>0.7611620185213557</v>
      </c>
      <c r="F44" s="10"/>
      <c r="G44" s="2">
        <f t="shared" si="15"/>
        <v>4.4</v>
      </c>
      <c r="H44" s="1" t="s">
        <v>5</v>
      </c>
      <c r="I44" s="9">
        <f t="shared" si="11"/>
        <v>88</v>
      </c>
      <c r="K44" s="7">
        <f t="shared" si="12"/>
        <v>9.179836723200003</v>
      </c>
      <c r="M44" s="11">
        <f t="shared" si="13"/>
        <v>0.013882857234768063</v>
      </c>
      <c r="O44" s="11">
        <f t="shared" si="14"/>
        <v>1.256117142765232</v>
      </c>
    </row>
    <row r="45" spans="1:15" ht="12.75">
      <c r="A45">
        <f t="shared" si="8"/>
        <v>2.854576759612992</v>
      </c>
      <c r="C45">
        <f t="shared" si="9"/>
        <v>1111.111111111111</v>
      </c>
      <c r="E45" s="3">
        <f t="shared" si="10"/>
        <v>0.7787407755739972</v>
      </c>
      <c r="F45" s="10"/>
      <c r="G45" s="2">
        <f t="shared" si="15"/>
        <v>4.5</v>
      </c>
      <c r="H45" s="1" t="s">
        <v>5</v>
      </c>
      <c r="I45" s="9">
        <f t="shared" si="11"/>
        <v>90</v>
      </c>
      <c r="K45" s="7">
        <f t="shared" si="12"/>
        <v>10.043250750000002</v>
      </c>
      <c r="M45" s="11">
        <f t="shared" si="13"/>
        <v>0.013574349296217663</v>
      </c>
      <c r="O45" s="11">
        <f t="shared" si="14"/>
        <v>1.2564256507037823</v>
      </c>
    </row>
    <row r="46" spans="1:15" ht="12.75">
      <c r="A46">
        <f t="shared" si="8"/>
        <v>2.728905942076496</v>
      </c>
      <c r="C46">
        <f t="shared" si="9"/>
        <v>1086.9565217391305</v>
      </c>
      <c r="E46" s="3">
        <f t="shared" si="10"/>
        <v>0.7970815307454371</v>
      </c>
      <c r="F46" s="10"/>
      <c r="G46" s="2">
        <f t="shared" si="15"/>
        <v>4.6</v>
      </c>
      <c r="H46" s="1" t="s">
        <v>5</v>
      </c>
      <c r="I46" s="9">
        <f t="shared" si="11"/>
        <v>92</v>
      </c>
      <c r="K46" s="7">
        <f t="shared" si="12"/>
        <v>10.966185235200005</v>
      </c>
      <c r="M46" s="11">
        <f t="shared" si="13"/>
        <v>0.013279254746299889</v>
      </c>
      <c r="O46" s="11">
        <f t="shared" si="14"/>
        <v>1.2567207452537001</v>
      </c>
    </row>
    <row r="47" spans="1:15" ht="12.75">
      <c r="A47">
        <f t="shared" si="8"/>
        <v>2.6089927926389587</v>
      </c>
      <c r="C47">
        <f t="shared" si="9"/>
        <v>1063.8297872340427</v>
      </c>
      <c r="E47" s="3">
        <f t="shared" si="10"/>
        <v>0.8161613698765704</v>
      </c>
      <c r="F47" s="10"/>
      <c r="G47" s="2">
        <f t="shared" si="15"/>
        <v>4.699999999999999</v>
      </c>
      <c r="H47" s="1" t="s">
        <v>5</v>
      </c>
      <c r="I47" s="9">
        <f t="shared" si="11"/>
        <v>93.99999999999999</v>
      </c>
      <c r="K47" s="7">
        <f t="shared" si="12"/>
        <v>11.95131470519999</v>
      </c>
      <c r="M47" s="11">
        <f t="shared" si="13"/>
        <v>0.012996717411272233</v>
      </c>
      <c r="O47" s="11">
        <f t="shared" si="14"/>
        <v>1.2570032825887278</v>
      </c>
    </row>
    <row r="48" spans="1:15" ht="12.75">
      <c r="A48">
        <f t="shared" si="8"/>
        <v>2.494673488457775</v>
      </c>
      <c r="C48">
        <f t="shared" si="9"/>
        <v>1041.666666666667</v>
      </c>
      <c r="E48" s="3">
        <f t="shared" si="10"/>
        <v>0.8359597405630832</v>
      </c>
      <c r="F48" s="10"/>
      <c r="G48" s="2">
        <f t="shared" si="15"/>
        <v>4.799999999999999</v>
      </c>
      <c r="H48" s="1" t="s">
        <v>5</v>
      </c>
      <c r="I48" s="9">
        <f t="shared" si="11"/>
        <v>95.99999999999997</v>
      </c>
      <c r="K48" s="7">
        <f t="shared" si="12"/>
        <v>13.001372467199989</v>
      </c>
      <c r="M48" s="11">
        <f t="shared" si="13"/>
        <v>0.012725952465204061</v>
      </c>
      <c r="O48" s="11">
        <f t="shared" si="14"/>
        <v>1.2572740475347959</v>
      </c>
    </row>
    <row r="49" spans="1:15" ht="12.75">
      <c r="A49">
        <f t="shared" si="8"/>
        <v>2.3857656390518454</v>
      </c>
      <c r="C49">
        <f t="shared" si="9"/>
        <v>1020.4081632653064</v>
      </c>
      <c r="E49" s="3">
        <f t="shared" si="10"/>
        <v>0.8564581659547454</v>
      </c>
      <c r="F49" s="10"/>
      <c r="G49" s="2">
        <f t="shared" si="15"/>
        <v>4.899999999999999</v>
      </c>
      <c r="H49" s="1" t="s">
        <v>5</v>
      </c>
      <c r="I49" s="9">
        <f t="shared" si="11"/>
        <v>97.99999999999997</v>
      </c>
      <c r="K49" s="7">
        <f t="shared" si="12"/>
        <v>14.119150609199986</v>
      </c>
      <c r="M49" s="11">
        <f t="shared" si="13"/>
        <v>0.012466239149587654</v>
      </c>
      <c r="O49" s="11">
        <f t="shared" si="14"/>
        <v>1.2575337608504125</v>
      </c>
    </row>
    <row r="50" spans="1:15" ht="12.75">
      <c r="A50">
        <f t="shared" si="8"/>
        <v>2.2820738712992683</v>
      </c>
      <c r="C50">
        <f t="shared" si="9"/>
        <v>1000.0000000000003</v>
      </c>
      <c r="E50" s="3">
        <f t="shared" si="10"/>
        <v>0.8776399982149379</v>
      </c>
      <c r="F50" s="10"/>
      <c r="G50" s="2">
        <f t="shared" si="15"/>
        <v>4.999999999999998</v>
      </c>
      <c r="H50" s="1" t="s">
        <v>5</v>
      </c>
      <c r="I50" s="9">
        <f t="shared" si="11"/>
        <v>99.99999999999997</v>
      </c>
      <c r="K50" s="7">
        <f t="shared" si="12"/>
        <v>15.307499999999994</v>
      </c>
      <c r="M50" s="11">
        <f t="shared" si="13"/>
        <v>0.012216914366595902</v>
      </c>
      <c r="O50" s="11">
        <f t="shared" si="14"/>
        <v>1.257783085633404</v>
      </c>
    </row>
    <row r="51" spans="1:15" ht="12.75">
      <c r="A51">
        <f t="shared" si="8"/>
        <v>2.1833944415158992</v>
      </c>
      <c r="C51">
        <f t="shared" si="9"/>
        <v>980.3921568627455</v>
      </c>
      <c r="E51" s="3">
        <f t="shared" si="10"/>
        <v>0.8994902054814853</v>
      </c>
      <c r="F51" s="10"/>
      <c r="G51" s="2">
        <f t="shared" si="15"/>
        <v>5.099999999999998</v>
      </c>
      <c r="H51" s="1" t="s">
        <v>5</v>
      </c>
      <c r="I51" s="9">
        <f t="shared" si="11"/>
        <v>101.99999999999996</v>
      </c>
      <c r="K51" s="7">
        <f t="shared" si="12"/>
        <v>16.56933028919997</v>
      </c>
      <c r="M51" s="11">
        <f t="shared" si="13"/>
        <v>0.011977367026074414</v>
      </c>
      <c r="O51" s="11">
        <f t="shared" si="14"/>
        <v>1.2580226329739257</v>
      </c>
    </row>
    <row r="52" spans="1:15" ht="12.75">
      <c r="A52">
        <f t="shared" si="8"/>
        <v>2.0895190072148724</v>
      </c>
      <c r="C52">
        <f t="shared" si="9"/>
        <v>961.538461538462</v>
      </c>
      <c r="E52" s="3">
        <f t="shared" si="10"/>
        <v>0.9219951872253487</v>
      </c>
      <c r="F52" s="10"/>
      <c r="G52" s="2">
        <f t="shared" si="15"/>
        <v>5.1999999999999975</v>
      </c>
      <c r="H52" s="1" t="s">
        <v>5</v>
      </c>
      <c r="I52" s="9">
        <f t="shared" si="11"/>
        <v>103.99999999999994</v>
      </c>
      <c r="K52" s="7">
        <f t="shared" si="12"/>
        <v>17.907609907199966</v>
      </c>
      <c r="M52" s="11">
        <f t="shared" si="13"/>
        <v>0.011747033044803753</v>
      </c>
      <c r="O52" s="11">
        <f t="shared" si="14"/>
        <v>1.2582529669551963</v>
      </c>
    </row>
    <row r="53" spans="1:15" ht="12.75">
      <c r="A53">
        <f t="shared" si="8"/>
        <v>2.000237679171353</v>
      </c>
      <c r="C53">
        <f t="shared" si="9"/>
        <v>943.3962264150948</v>
      </c>
      <c r="E53" s="3">
        <f t="shared" si="10"/>
        <v>0.945142613761959</v>
      </c>
      <c r="F53" s="10"/>
      <c r="G53" s="2">
        <f t="shared" si="15"/>
        <v>5.299999999999997</v>
      </c>
      <c r="H53" s="1" t="s">
        <v>5</v>
      </c>
      <c r="I53" s="9">
        <f t="shared" si="11"/>
        <v>105.99999999999994</v>
      </c>
      <c r="K53" s="7">
        <f t="shared" si="12"/>
        <v>19.32536606519996</v>
      </c>
      <c r="M53" s="11">
        <f t="shared" si="13"/>
        <v>0.011525390911882927</v>
      </c>
      <c r="O53" s="11">
        <f t="shared" si="14"/>
        <v>1.2584746090881171</v>
      </c>
    </row>
    <row r="54" spans="1:15" ht="12.75">
      <c r="A54">
        <f t="shared" si="8"/>
        <v>1.915341461811452</v>
      </c>
      <c r="C54">
        <f t="shared" si="9"/>
        <v>925.9259259259264</v>
      </c>
      <c r="E54" s="3">
        <f t="shared" si="10"/>
        <v>0.9689212863708314</v>
      </c>
      <c r="F54" s="10"/>
      <c r="G54" s="2">
        <f t="shared" si="15"/>
        <v>5.399999999999997</v>
      </c>
      <c r="H54" s="1" t="s">
        <v>5</v>
      </c>
      <c r="I54" s="9">
        <f t="shared" si="11"/>
        <v>107.99999999999994</v>
      </c>
      <c r="K54" s="7">
        <f t="shared" si="12"/>
        <v>20.825684755199973</v>
      </c>
      <c r="M54" s="11">
        <f t="shared" si="13"/>
        <v>0.011311957746848058</v>
      </c>
      <c r="O54" s="11">
        <f t="shared" si="14"/>
        <v>1.258688042253152</v>
      </c>
    </row>
    <row r="55" spans="1:15" ht="12.75">
      <c r="A55">
        <f t="shared" si="8"/>
        <v>1.8346241774256056</v>
      </c>
      <c r="C55">
        <f t="shared" si="9"/>
        <v>909.0909090909097</v>
      </c>
      <c r="E55" s="3">
        <f t="shared" si="10"/>
        <v>0.9933210150536667</v>
      </c>
      <c r="F55" s="10"/>
      <c r="G55" s="2">
        <f t="shared" si="15"/>
        <v>5.4999999999999964</v>
      </c>
      <c r="H55" s="1" t="s">
        <v>5</v>
      </c>
      <c r="I55" s="9">
        <f t="shared" si="11"/>
        <v>109.99999999999993</v>
      </c>
      <c r="K55" s="7">
        <f t="shared" si="12"/>
        <v>22.41171074999994</v>
      </c>
      <c r="M55" s="11">
        <f t="shared" si="13"/>
        <v>0.011106285787814458</v>
      </c>
      <c r="O55" s="11">
        <f t="shared" si="14"/>
        <v>1.2588937142121857</v>
      </c>
    </row>
    <row r="56" spans="1:15" ht="12.75">
      <c r="A56">
        <f t="shared" si="8"/>
        <v>1.7578839577431886</v>
      </c>
      <c r="C56">
        <f t="shared" si="9"/>
        <v>892.8571428571435</v>
      </c>
      <c r="E56" s="3">
        <f t="shared" si="10"/>
        <v>1.0183325114341013</v>
      </c>
      <c r="F56" s="10"/>
      <c r="G56" s="2">
        <f t="shared" si="15"/>
        <v>5.599999999999996</v>
      </c>
      <c r="H56" s="1" t="s">
        <v>5</v>
      </c>
      <c r="I56" s="9">
        <f t="shared" si="11"/>
        <v>111.99999999999991</v>
      </c>
      <c r="K56" s="7">
        <f t="shared" si="12"/>
        <v>24.086647603199935</v>
      </c>
      <c r="M56" s="11">
        <f t="shared" si="13"/>
        <v>0.010907959255889202</v>
      </c>
      <c r="O56" s="11">
        <f t="shared" si="14"/>
        <v>1.2590920407441109</v>
      </c>
    </row>
    <row r="57" spans="1:15" ht="12.75">
      <c r="A57">
        <f t="shared" si="8"/>
        <v>1.6849243752819192</v>
      </c>
      <c r="C57">
        <f t="shared" si="9"/>
        <v>877.192982456141</v>
      </c>
      <c r="E57" s="3">
        <f>(Jasztal+Jorsó+K57)/G57^2+Jkk+Jm</f>
        <v>1.0439472946929336</v>
      </c>
      <c r="F57" s="10"/>
      <c r="G57" s="2">
        <f t="shared" si="15"/>
        <v>5.699999999999996</v>
      </c>
      <c r="H57" s="1" t="s">
        <v>5</v>
      </c>
      <c r="I57" s="9">
        <f t="shared" si="11"/>
        <v>113.99999999999991</v>
      </c>
      <c r="K57" s="7">
        <f t="shared" si="12"/>
        <v>25.85375764919993</v>
      </c>
      <c r="M57" s="11">
        <f t="shared" si="13"/>
        <v>0.010716591549645531</v>
      </c>
      <c r="O57" s="11">
        <f t="shared" si="14"/>
        <v>1.2592834084503546</v>
      </c>
    </row>
    <row r="58" spans="1:15" ht="12.75">
      <c r="A58">
        <f t="shared" si="8"/>
        <v>1.615555276754088</v>
      </c>
      <c r="C58">
        <f t="shared" si="9"/>
        <v>862.0689655172421</v>
      </c>
      <c r="E58" s="3">
        <f>(Jasztal+Jorsó+K58)/G58^2+Jkk+Jm</f>
        <v>1.0701576087566418</v>
      </c>
      <c r="F58" s="10"/>
      <c r="G58" s="2">
        <f t="shared" si="15"/>
        <v>5.799999999999995</v>
      </c>
      <c r="H58" s="1" t="s">
        <v>5</v>
      </c>
      <c r="I58" s="9">
        <f t="shared" si="11"/>
        <v>115.99999999999991</v>
      </c>
      <c r="K58" s="7">
        <f t="shared" si="12"/>
        <v>27.716362003199936</v>
      </c>
      <c r="M58" s="11">
        <f t="shared" si="13"/>
        <v>0.010531822729824057</v>
      </c>
      <c r="O58" s="11">
        <f t="shared" si="14"/>
        <v>1.259468177270176</v>
      </c>
    </row>
    <row r="59" spans="1:15" ht="12.75">
      <c r="A59">
        <f t="shared" si="8"/>
        <v>1.5495933717304302</v>
      </c>
      <c r="C59">
        <f t="shared" si="9"/>
        <v>847.4576271186448</v>
      </c>
      <c r="E59" s="3">
        <f>(Jasztal+Jorsó+K59)/G59^2+Jkk+Jm</f>
        <v>1.0969563492264693</v>
      </c>
      <c r="F59" s="10"/>
      <c r="G59" s="2">
        <f t="shared" si="15"/>
        <v>5.899999999999995</v>
      </c>
      <c r="H59" s="1" t="s">
        <v>5</v>
      </c>
      <c r="I59" s="9">
        <f t="shared" si="11"/>
        <v>117.9999999999999</v>
      </c>
      <c r="K59" s="8">
        <f t="shared" si="12"/>
        <v>29.677840561199897</v>
      </c>
      <c r="M59" s="11">
        <f t="shared" si="13"/>
        <v>0.010353317259827039</v>
      </c>
      <c r="O59" s="11">
        <f t="shared" si="14"/>
        <v>1.2596466827401729</v>
      </c>
    </row>
    <row r="60" spans="1:15" ht="12.75">
      <c r="A60">
        <f t="shared" si="8"/>
        <v>1.4868626217258778</v>
      </c>
      <c r="C60">
        <f t="shared" si="9"/>
        <v>833.333333333334</v>
      </c>
      <c r="E60" s="3">
        <f>(Jasztal+Jorsó+K60)/(G60^2)+Jkk+Jm</f>
        <v>1.1243369987603722</v>
      </c>
      <c r="F60" s="10"/>
      <c r="G60" s="2">
        <f t="shared" si="15"/>
        <v>5.999999999999995</v>
      </c>
      <c r="H60" s="1" t="s">
        <v>5</v>
      </c>
      <c r="I60" s="9">
        <f t="shared" si="11"/>
        <v>119.99999999999989</v>
      </c>
      <c r="K60" s="5">
        <f t="shared" si="12"/>
        <v>31.741631999999893</v>
      </c>
      <c r="M60" s="11">
        <f t="shared" si="13"/>
        <v>0.010180761972163256</v>
      </c>
      <c r="O60" s="11">
        <f t="shared" si="14"/>
        <v>1.2598192380278368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2011-12-25T11:56:30Z</dcterms:modified>
  <cp:category/>
  <cp:version/>
  <cp:contentType/>
  <cp:contentStatus/>
</cp:coreProperties>
</file>