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unka1" sheetId="1" r:id="rId1"/>
    <sheet name="Munka2" sheetId="2" r:id="rId2"/>
    <sheet name="Munka3" sheetId="3" r:id="rId3"/>
  </sheets>
  <definedNames>
    <definedName name="amax">'Munka1'!$I$19</definedName>
    <definedName name="anyag">'Munka1'!$J$1:$J$3</definedName>
    <definedName name="Dkk">'Munka1'!$J$14</definedName>
    <definedName name="Dnk">'Munka1'!$J$10</definedName>
    <definedName name="Dnkopt">'Munka1'!$J$10</definedName>
    <definedName name="Do">'Munka1'!$C$12</definedName>
    <definedName name="éta">'Munka1'!$C$16</definedName>
    <definedName name="F">'Munka1'!$C$19</definedName>
    <definedName name="ho">'Munka1'!$C$15</definedName>
    <definedName name="i">'Munka1'!#REF!</definedName>
    <definedName name="iopt">'Munka1'!$H$4</definedName>
    <definedName name="Jasztal">'Munka1'!$C$5</definedName>
    <definedName name="Jkk">'Munka1'!$J$15</definedName>
    <definedName name="Jm">'Munka1'!$F$14</definedName>
    <definedName name="Jo">'Munka1'!#REF!</definedName>
    <definedName name="Jorsó">'Munka1'!$C$14</definedName>
    <definedName name="lk">'Munka1'!#REF!</definedName>
    <definedName name="lkk">'Munka1'!$J$13</definedName>
    <definedName name="lnk">'Munka1'!$J$8</definedName>
    <definedName name="lo">'Munka1'!$C$13</definedName>
    <definedName name="m">'Munka1'!$C$4</definedName>
    <definedName name="Me">'Munka2'!$M$5</definedName>
    <definedName name="Mgy">'Munka1'!#REF!</definedName>
    <definedName name="Mm">'Munka1'!$F$13</definedName>
    <definedName name="mü">'Munka1'!#REF!</definedName>
    <definedName name="mű">'Munka1'!$C$17</definedName>
    <definedName name="nm">'Munka1'!$F$12</definedName>
    <definedName name="nü">'Munka1'!$C$16</definedName>
    <definedName name="qwe">'Munka1'!#REF!</definedName>
    <definedName name="ro">'Munka1'!#REF!</definedName>
    <definedName name="rokk">'Munka1'!$J$30</definedName>
    <definedName name="ronk">'Munka1'!$J$1</definedName>
    <definedName name="ronki">'Munka1'!#REF!</definedName>
    <definedName name="v">'Munka1'!$F$19</definedName>
  </definedNames>
  <calcPr fullCalcOnLoad="1"/>
</workbook>
</file>

<file path=xl/sharedStrings.xml><?xml version="1.0" encoding="utf-8"?>
<sst xmlns="http://schemas.openxmlformats.org/spreadsheetml/2006/main" count="156" uniqueCount="67">
  <si>
    <t>N</t>
  </si>
  <si>
    <t>mm</t>
  </si>
  <si>
    <t>kgcm2</t>
  </si>
  <si>
    <t>kg</t>
  </si>
  <si>
    <t>Nm</t>
  </si>
  <si>
    <t>:1</t>
  </si>
  <si>
    <t xml:space="preserve">     áttétel aránya</t>
  </si>
  <si>
    <t>nagy kerék</t>
  </si>
  <si>
    <t>inercia kgcm2</t>
  </si>
  <si>
    <t>átmérője mm</t>
  </si>
  <si>
    <t>összes</t>
  </si>
  <si>
    <t>m/s2</t>
  </si>
  <si>
    <t xml:space="preserve">állandó sebességű </t>
  </si>
  <si>
    <t>1/perc</t>
  </si>
  <si>
    <t>mm/perc</t>
  </si>
  <si>
    <t>gyorsulás</t>
  </si>
  <si>
    <t>igénye  Nm</t>
  </si>
  <si>
    <t xml:space="preserve">előtolás nyomaték- </t>
  </si>
  <si>
    <t>optimális áttétel arány</t>
  </si>
  <si>
    <t>Csak a zöld mezőket lehet kitölteni, figyelj a mértékegységekre!!!</t>
  </si>
  <si>
    <t>gyorsításhoz fel-</t>
  </si>
  <si>
    <t>használható</t>
  </si>
  <si>
    <t>nyomaték  Nm</t>
  </si>
  <si>
    <t>alu    (2,7)</t>
  </si>
  <si>
    <t>acél  (7,8)</t>
  </si>
  <si>
    <t>max. sebs-</t>
  </si>
  <si>
    <t>ség  m/perc</t>
  </si>
  <si>
    <t>SGM sor.</t>
  </si>
  <si>
    <t xml:space="preserve">Yaskawa  </t>
  </si>
  <si>
    <t>E240 DC</t>
  </si>
  <si>
    <t>AC servok</t>
  </si>
  <si>
    <t>Jelszó: svejk</t>
  </si>
  <si>
    <t>Motor kerék</t>
  </si>
  <si>
    <t>Orsó kerék</t>
  </si>
  <si>
    <t>Néhány ismert motor nyomatéka és inerciája</t>
  </si>
  <si>
    <t>Motor</t>
  </si>
  <si>
    <t xml:space="preserve">anyaga: </t>
  </si>
  <si>
    <t xml:space="preserve">szélessége: </t>
  </si>
  <si>
    <t xml:space="preserve">inerciája: </t>
  </si>
  <si>
    <t xml:space="preserve">optimális átmérője: </t>
  </si>
  <si>
    <t xml:space="preserve">átmérője: </t>
  </si>
  <si>
    <t xml:space="preserve">fordulatszáma: </t>
  </si>
  <si>
    <t xml:space="preserve">nyomatéka: </t>
  </si>
  <si>
    <t>Orsó</t>
  </si>
  <si>
    <t xml:space="preserve">hossza: </t>
  </si>
  <si>
    <t xml:space="preserve">emelkedése: </t>
  </si>
  <si>
    <t xml:space="preserve">mozgó tömeg: </t>
  </si>
  <si>
    <t xml:space="preserve">orsóra redukált tömeg: </t>
  </si>
  <si>
    <t xml:space="preserve">Direkthajtás esetén a nagy kerék szélessége 0. A kis kerékhez a kuplung adatait kell írni. </t>
  </si>
  <si>
    <t>A "Munka2" lapon a szürkével jelölt cellákban találhatók a dierkthajtás eredményei.</t>
  </si>
  <si>
    <t>65W</t>
  </si>
  <si>
    <t>50W</t>
  </si>
  <si>
    <t>100W</t>
  </si>
  <si>
    <t>200W</t>
  </si>
  <si>
    <t>400W</t>
  </si>
  <si>
    <t>750W</t>
  </si>
  <si>
    <t xml:space="preserve">forgácsoló erő: </t>
  </si>
  <si>
    <t xml:space="preserve">max. gyorsulás: </t>
  </si>
  <si>
    <t xml:space="preserve">max. sebesség: </t>
  </si>
  <si>
    <t xml:space="preserve">Orsó hatásfoka: </t>
  </si>
  <si>
    <t xml:space="preserve">Szánok súrlódási tényezője: </t>
  </si>
  <si>
    <t>(0,02-0,1)</t>
  </si>
  <si>
    <t>Z tengely estén 1</t>
  </si>
  <si>
    <t>% (60-95)</t>
  </si>
  <si>
    <r>
      <t>kgcm</t>
    </r>
    <r>
      <rPr>
        <vertAlign val="superscript"/>
        <sz val="10"/>
        <rFont val="Arial"/>
        <family val="2"/>
      </rPr>
      <t>2</t>
    </r>
  </si>
  <si>
    <r>
      <t>kg/dm</t>
    </r>
    <r>
      <rPr>
        <vertAlign val="superscript"/>
        <sz val="10"/>
        <rFont val="Arial"/>
        <family val="2"/>
      </rPr>
      <t>3</t>
    </r>
  </si>
  <si>
    <t>© svejk munkája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</si>
</sst>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0.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47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justify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justify"/>
    </xf>
    <xf numFmtId="0" fontId="0" fillId="2" borderId="0" xfId="0" applyNumberForma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Border="1" applyAlignment="1">
      <alignment horizontal="justify"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2" xfId="0" applyFont="1" applyFill="1" applyBorder="1" applyAlignment="1">
      <alignment/>
    </xf>
    <xf numFmtId="0" fontId="4" fillId="4" borderId="0" xfId="0" applyFont="1" applyFill="1" applyBorder="1" applyAlignment="1" applyProtection="1">
      <alignment/>
      <protection locked="0"/>
    </xf>
    <xf numFmtId="0" fontId="4" fillId="4" borderId="7" xfId="0" applyFont="1" applyFill="1" applyBorder="1" applyAlignment="1" applyProtection="1">
      <alignment/>
      <protection locked="0"/>
    </xf>
    <xf numFmtId="0" fontId="4" fillId="4" borderId="10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0" fontId="8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0" fillId="5" borderId="0" xfId="0" applyNumberFormat="1" applyFill="1" applyBorder="1" applyAlignment="1">
      <alignment/>
    </xf>
    <xf numFmtId="0" fontId="9" fillId="5" borderId="0" xfId="0" applyFont="1" applyFill="1" applyAlignment="1">
      <alignment/>
    </xf>
    <xf numFmtId="165" fontId="7" fillId="3" borderId="7" xfId="0" applyNumberFormat="1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7" fillId="3" borderId="7" xfId="0" applyNumberFormat="1" applyFont="1" applyFill="1" applyBorder="1" applyAlignment="1">
      <alignment/>
    </xf>
    <xf numFmtId="0" fontId="7" fillId="3" borderId="10" xfId="0" applyFont="1" applyFill="1" applyBorder="1" applyAlignment="1">
      <alignment/>
    </xf>
    <xf numFmtId="165" fontId="5" fillId="3" borderId="10" xfId="0" applyNumberFormat="1" applyFont="1" applyFill="1" applyBorder="1" applyAlignment="1">
      <alignment/>
    </xf>
    <xf numFmtId="0" fontId="4" fillId="4" borderId="15" xfId="0" applyFont="1" applyFill="1" applyBorder="1" applyAlignment="1" applyProtection="1">
      <alignment/>
      <protection locked="0"/>
    </xf>
    <xf numFmtId="0" fontId="4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4" fillId="3" borderId="13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875"/>
          <c:h val="0.7065"/>
        </c:manualLayout>
      </c:layout>
      <c:lineChart>
        <c:grouping val="standard"/>
        <c:varyColors val="0"/>
        <c:ser>
          <c:idx val="0"/>
          <c:order val="0"/>
          <c:tx>
            <c:v>gyorsulás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Munka2!$G$5:$G$60</c:f>
              <c:numCach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</c:v>
                </c:pt>
                <c:pt idx="4">
                  <c:v>0.8999999999999999</c:v>
                </c:pt>
                <c:pt idx="5">
                  <c:v>0.9999999999999999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2.400000000000001</c:v>
                </c:pt>
                <c:pt idx="20">
                  <c:v>2.500000000000001</c:v>
                </c:pt>
                <c:pt idx="21">
                  <c:v>2.600000000000001</c:v>
                </c:pt>
                <c:pt idx="22">
                  <c:v>2.700000000000001</c:v>
                </c:pt>
                <c:pt idx="23">
                  <c:v>2.800000000000001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3.600000000000002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</c:v>
                </c:pt>
                <c:pt idx="35">
                  <c:v>4.000000000000002</c:v>
                </c:pt>
                <c:pt idx="36">
                  <c:v>4.100000000000001</c:v>
                </c:pt>
                <c:pt idx="37">
                  <c:v>4.200000000000001</c:v>
                </c:pt>
                <c:pt idx="38">
                  <c:v>4.300000000000001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4.699999999999999</c:v>
                </c:pt>
                <c:pt idx="43">
                  <c:v>4.799999999999999</c:v>
                </c:pt>
                <c:pt idx="44">
                  <c:v>4.899999999999999</c:v>
                </c:pt>
                <c:pt idx="45">
                  <c:v>4.999999999999998</c:v>
                </c:pt>
                <c:pt idx="46">
                  <c:v>5.099999999999998</c:v>
                </c:pt>
                <c:pt idx="47">
                  <c:v>5.1999999999999975</c:v>
                </c:pt>
                <c:pt idx="48">
                  <c:v>5.299999999999997</c:v>
                </c:pt>
                <c:pt idx="49">
                  <c:v>5.399999999999997</c:v>
                </c:pt>
                <c:pt idx="50">
                  <c:v>5.4999999999999964</c:v>
                </c:pt>
                <c:pt idx="51">
                  <c:v>5.599999999999996</c:v>
                </c:pt>
                <c:pt idx="52">
                  <c:v>5.699999999999996</c:v>
                </c:pt>
                <c:pt idx="53">
                  <c:v>5.799999999999995</c:v>
                </c:pt>
                <c:pt idx="54">
                  <c:v>5.899999999999995</c:v>
                </c:pt>
                <c:pt idx="55">
                  <c:v>5.999999999999995</c:v>
                </c:pt>
              </c:numCache>
            </c:numRef>
          </c:cat>
          <c:val>
            <c:numRef>
              <c:f>Munka2!$A$5:$A$60</c:f>
              <c:numCache>
                <c:ptCount val="56"/>
                <c:pt idx="0">
                  <c:v>3.686086044883661</c:v>
                </c:pt>
                <c:pt idx="1">
                  <c:v>4.516815324565875</c:v>
                </c:pt>
                <c:pt idx="2">
                  <c:v>5.336130614949217</c:v>
                </c:pt>
                <c:pt idx="3">
                  <c:v>6.141631716030995</c:v>
                </c:pt>
                <c:pt idx="4">
                  <c:v>6.9307494938976735</c:v>
                </c:pt>
                <c:pt idx="5">
                  <c:v>7.700745268221529</c:v>
                </c:pt>
                <c:pt idx="6">
                  <c:v>8.448719783251267</c:v>
                </c:pt>
                <c:pt idx="7">
                  <c:v>9.171632607037031</c:v>
                </c:pt>
                <c:pt idx="8">
                  <c:v>9.866332479870849</c:v>
                </c:pt>
                <c:pt idx="9">
                  <c:v>10.529598700287258</c:v>
                </c:pt>
                <c:pt idx="10">
                  <c:v>11.15819310068737</c:v>
                </c:pt>
                <c:pt idx="11">
                  <c:v>11.748921544215525</c:v>
                </c:pt>
                <c:pt idx="12">
                  <c:v>12.298703205207419</c:v>
                </c:pt>
                <c:pt idx="13">
                  <c:v>12.804645227865963</c:v>
                </c:pt>
                <c:pt idx="14">
                  <c:v>13.264119754407574</c:v>
                </c:pt>
                <c:pt idx="15">
                  <c:v>13.674839843416596</c:v>
                </c:pt>
                <c:pt idx="16">
                  <c:v>14.034930527777721</c:v>
                </c:pt>
                <c:pt idx="17">
                  <c:v>14.342991243174128</c:v>
                </c:pt>
                <c:pt idx="18">
                  <c:v>14.598146124435933</c:v>
                </c:pt>
                <c:pt idx="19">
                  <c:v>14.800079219861708</c:v>
                </c:pt>
                <c:pt idx="20">
                  <c:v>14.949052481318743</c:v>
                </c:pt>
                <c:pt idx="21">
                  <c:v>15.045905386663138</c:v>
                </c:pt>
                <c:pt idx="22">
                  <c:v>15.09203615182078</c:v>
                </c:pt>
                <c:pt idx="23">
                  <c:v>15.089365589960885</c:v>
                </c:pt>
                <c:pt idx="24">
                  <c:v>15.040285671963867</c:v>
                </c:pt>
                <c:pt idx="25">
                  <c:v>14.947595647291983</c:v>
                </c:pt>
                <c:pt idx="26">
                  <c:v>14.814429134250211</c:v>
                </c:pt>
                <c:pt idx="27">
                  <c:v>14.644175852449344</c:v>
                </c:pt>
                <c:pt idx="28">
                  <c:v>14.440401650500018</c:v>
                </c:pt>
                <c:pt idx="29">
                  <c:v>14.206770210682118</c:v>
                </c:pt>
                <c:pt idx="30">
                  <c:v>13.946969343619784</c:v>
                </c:pt>
                <c:pt idx="31">
                  <c:v>13.66464418615828</c:v>
                </c:pt>
                <c:pt idx="32">
                  <c:v>13.36333895338353</c:v>
                </c:pt>
                <c:pt idx="33">
                  <c:v>13.046448233774225</c:v>
                </c:pt>
                <c:pt idx="34">
                  <c:v>12.717178205683153</c:v>
                </c:pt>
                <c:pt idx="35">
                  <c:v>12.378517629616885</c:v>
                </c:pt>
                <c:pt idx="36">
                  <c:v>12.03321805459853</c:v>
                </c:pt>
                <c:pt idx="37">
                  <c:v>11.683782374832788</c:v>
                </c:pt>
                <c:pt idx="38">
                  <c:v>11.332460680400992</c:v>
                </c:pt>
                <c:pt idx="39">
                  <c:v>10.981252250446728</c:v>
                </c:pt>
                <c:pt idx="40">
                  <c:v>10.631912522373142</c:v>
                </c:pt>
                <c:pt idx="41">
                  <c:v>10.285963917322132</c:v>
                </c:pt>
                <c:pt idx="42">
                  <c:v>9.944709492415583</c:v>
                </c:pt>
                <c:pt idx="43">
                  <c:v>9.60924850754135</c:v>
                </c:pt>
                <c:pt idx="44">
                  <c:v>9.28049312517032</c:v>
                </c:pt>
                <c:pt idx="45">
                  <c:v>8.959185595075605</c:v>
                </c:pt>
                <c:pt idx="46">
                  <c:v>8.64591540407514</c:v>
                </c:pt>
                <c:pt idx="47">
                  <c:v>8.341135988809347</c:v>
                </c:pt>
                <c:pt idx="48">
                  <c:v>8.04518071403677</c:v>
                </c:pt>
                <c:pt idx="49">
                  <c:v>7.758277908617734</c:v>
                </c:pt>
                <c:pt idx="50">
                  <c:v>7.480564826145489</c:v>
                </c:pt>
                <c:pt idx="51">
                  <c:v>7.21210045781873</c:v>
                </c:pt>
                <c:pt idx="52">
                  <c:v>6.952877172906378</c:v>
                </c:pt>
                <c:pt idx="53">
                  <c:v>6.7028311985941285</c:v>
                </c:pt>
                <c:pt idx="54">
                  <c:v>6.461851977780316</c:v>
                </c:pt>
                <c:pt idx="55">
                  <c:v>6.2297904621315565</c:v>
                </c:pt>
              </c:numCache>
            </c:numRef>
          </c:val>
          <c:smooth val="0"/>
        </c:ser>
        <c:axId val="21074581"/>
        <c:axId val="55453502"/>
      </c:lineChart>
      <c:catAx>
        <c:axId val="2107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453502"/>
        <c:crosses val="autoZero"/>
        <c:auto val="1"/>
        <c:lblOffset val="100"/>
        <c:tickLblSkip val="5"/>
        <c:tickMarkSkip val="5"/>
        <c:noMultiLvlLbl val="0"/>
      </c:catAx>
      <c:valAx>
        <c:axId val="554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74581"/>
        <c:crossesAt val="1"/>
        <c:crossBetween val="midCat"/>
        <c:dispUnits/>
      </c:valAx>
      <c:spPr>
        <a:solidFill>
          <a:srgbClr val="FFCC99"/>
        </a:solidFill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57150</xdr:rowOff>
    </xdr:from>
    <xdr:to>
      <xdr:col>11</xdr:col>
      <xdr:colOff>38100</xdr:colOff>
      <xdr:row>35</xdr:row>
      <xdr:rowOff>142875</xdr:rowOff>
    </xdr:to>
    <xdr:graphicFrame>
      <xdr:nvGraphicFramePr>
        <xdr:cNvPr id="1" name="Chart 26"/>
        <xdr:cNvGraphicFramePr/>
      </xdr:nvGraphicFramePr>
      <xdr:xfrm>
        <a:off x="209550" y="3429000"/>
        <a:ext cx="10039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7109375" style="0" customWidth="1"/>
    <col min="2" max="2" width="27.57421875" style="0" customWidth="1"/>
    <col min="3" max="3" width="13.57421875" style="0" customWidth="1"/>
    <col min="4" max="4" width="10.421875" style="0" customWidth="1"/>
    <col min="5" max="5" width="14.57421875" style="0" customWidth="1"/>
    <col min="6" max="6" width="7.00390625" style="0" customWidth="1"/>
    <col min="7" max="7" width="17.57421875" style="0" customWidth="1"/>
    <col min="8" max="8" width="14.7109375" style="0" customWidth="1"/>
    <col min="9" max="9" width="18.421875" style="0" customWidth="1"/>
    <col min="10" max="10" width="16.421875" style="0" customWidth="1"/>
    <col min="12" max="12" width="3.00390625" style="0" customWidth="1"/>
    <col min="13" max="13" width="11.421875" style="0" customWidth="1"/>
    <col min="14" max="14" width="6.28125" style="0" customWidth="1"/>
    <col min="15" max="15" width="7.00390625" style="0" customWidth="1"/>
    <col min="16" max="16" width="4.28125" style="0" customWidth="1"/>
    <col min="17" max="17" width="7.00390625" style="0" customWidth="1"/>
    <col min="18" max="18" width="6.8515625" style="0" customWidth="1"/>
  </cols>
  <sheetData>
    <row r="1" spans="1:14" ht="25.5">
      <c r="A1" s="55"/>
      <c r="B1" s="81" t="s">
        <v>66</v>
      </c>
      <c r="C1" s="55"/>
      <c r="D1" s="55"/>
      <c r="E1" s="55"/>
      <c r="F1" s="55"/>
      <c r="G1" s="55"/>
      <c r="H1" s="55"/>
      <c r="I1" s="55"/>
      <c r="J1" s="57">
        <f>IF(J7="acél  (7,8)",7.8,IF(J7="Alu    (2,7)",2.7))</f>
        <v>2.7</v>
      </c>
      <c r="K1" s="56"/>
      <c r="L1" s="55"/>
      <c r="M1" s="26"/>
      <c r="N1" s="26"/>
    </row>
    <row r="2" spans="1:14" ht="12.75">
      <c r="A2" s="55"/>
      <c r="B2" s="69" t="s">
        <v>19</v>
      </c>
      <c r="C2" s="70"/>
      <c r="D2" s="70"/>
      <c r="E2" s="70"/>
      <c r="F2" s="55"/>
      <c r="G2" s="55"/>
      <c r="H2" s="55"/>
      <c r="I2" s="55"/>
      <c r="J2" s="62" t="s">
        <v>23</v>
      </c>
      <c r="K2" s="57" t="s">
        <v>23</v>
      </c>
      <c r="L2" s="55"/>
      <c r="M2" s="26"/>
      <c r="N2" s="26"/>
    </row>
    <row r="3" spans="1:14" ht="12.75">
      <c r="A3" s="55"/>
      <c r="B3" s="55"/>
      <c r="C3" s="55"/>
      <c r="D3" s="55"/>
      <c r="E3" s="55"/>
      <c r="F3" s="55"/>
      <c r="G3" s="55"/>
      <c r="H3" s="71" t="s">
        <v>18</v>
      </c>
      <c r="I3" s="74"/>
      <c r="J3" s="57" t="s">
        <v>24</v>
      </c>
      <c r="K3" s="55"/>
      <c r="L3" s="55"/>
      <c r="M3" s="26"/>
      <c r="N3" s="26"/>
    </row>
    <row r="4" spans="1:12" ht="12.75">
      <c r="A4" s="55"/>
      <c r="B4" s="51" t="s">
        <v>46</v>
      </c>
      <c r="C4" s="68">
        <v>100</v>
      </c>
      <c r="D4" s="52" t="s">
        <v>3</v>
      </c>
      <c r="E4" s="55"/>
      <c r="G4" s="55"/>
      <c r="H4" s="53">
        <f>VLOOKUP(MAX(Munka2!A5:A60),Munka2!A5:K60,7,FALSE)</f>
        <v>2.700000000000001</v>
      </c>
      <c r="I4" s="54" t="s">
        <v>5</v>
      </c>
      <c r="J4" s="55"/>
      <c r="K4" s="55"/>
      <c r="L4" s="55"/>
    </row>
    <row r="5" spans="1:12" ht="14.25">
      <c r="A5" s="55"/>
      <c r="B5" s="35" t="s">
        <v>47</v>
      </c>
      <c r="C5" s="63">
        <f>((ho*0.1)/6.28)^2*m</f>
        <v>0.633899955373443</v>
      </c>
      <c r="D5" s="37" t="s">
        <v>64</v>
      </c>
      <c r="E5" s="55"/>
      <c r="G5" s="55"/>
      <c r="H5" s="55"/>
      <c r="I5" s="55"/>
      <c r="J5" s="55"/>
      <c r="K5" s="55"/>
      <c r="L5" s="55"/>
    </row>
    <row r="6" spans="1:12" ht="12.75">
      <c r="A6" s="55"/>
      <c r="B6" s="55"/>
      <c r="C6" s="55"/>
      <c r="D6" s="55"/>
      <c r="E6" s="55"/>
      <c r="F6" s="55"/>
      <c r="G6" s="55"/>
      <c r="H6" s="55"/>
      <c r="I6" s="71" t="s">
        <v>33</v>
      </c>
      <c r="J6" s="77"/>
      <c r="K6" s="74"/>
      <c r="L6" s="56"/>
    </row>
    <row r="7" spans="1:18" ht="14.25">
      <c r="A7" s="55"/>
      <c r="B7" s="55"/>
      <c r="C7" s="55"/>
      <c r="D7" s="55"/>
      <c r="E7" s="55"/>
      <c r="F7" s="55"/>
      <c r="G7" s="55"/>
      <c r="H7" s="55"/>
      <c r="I7" s="29" t="s">
        <v>36</v>
      </c>
      <c r="J7" s="50" t="s">
        <v>23</v>
      </c>
      <c r="K7" s="33" t="s">
        <v>65</v>
      </c>
      <c r="L7" s="55"/>
      <c r="M7" s="75" t="s">
        <v>34</v>
      </c>
      <c r="N7" s="76"/>
      <c r="O7" s="76"/>
      <c r="P7" s="76"/>
      <c r="Q7" s="76"/>
      <c r="R7" s="76"/>
    </row>
    <row r="8" spans="1:18" ht="12.75">
      <c r="A8" s="55"/>
      <c r="B8" s="55"/>
      <c r="C8" s="55"/>
      <c r="D8" s="55"/>
      <c r="E8" s="55"/>
      <c r="F8" s="55"/>
      <c r="G8" s="55"/>
      <c r="H8" s="55"/>
      <c r="I8" s="31" t="s">
        <v>37</v>
      </c>
      <c r="J8" s="47">
        <v>20</v>
      </c>
      <c r="K8" s="33" t="s">
        <v>1</v>
      </c>
      <c r="L8" s="55"/>
      <c r="M8" s="27" t="s">
        <v>29</v>
      </c>
      <c r="N8" t="s">
        <v>50</v>
      </c>
      <c r="O8">
        <v>0.205</v>
      </c>
      <c r="P8" t="s">
        <v>4</v>
      </c>
      <c r="Q8">
        <v>0.268</v>
      </c>
      <c r="R8" t="s">
        <v>2</v>
      </c>
    </row>
    <row r="9" spans="1:18" ht="14.25">
      <c r="A9" s="55"/>
      <c r="B9" s="55"/>
      <c r="C9" s="55"/>
      <c r="D9" s="55"/>
      <c r="E9" s="55"/>
      <c r="F9" s="55"/>
      <c r="G9" s="55"/>
      <c r="H9" s="55"/>
      <c r="I9" s="31" t="s">
        <v>38</v>
      </c>
      <c r="J9" s="64">
        <f>VLOOKUP(MAX(Munka2!A5:A60),Munka2!A5:K60,11,FALSE)</f>
        <v>0.4505556798000008</v>
      </c>
      <c r="K9" s="33" t="s">
        <v>64</v>
      </c>
      <c r="L9" s="55"/>
      <c r="M9" s="27" t="s">
        <v>28</v>
      </c>
      <c r="N9" t="s">
        <v>51</v>
      </c>
      <c r="O9">
        <v>0.159</v>
      </c>
      <c r="P9" t="s">
        <v>4</v>
      </c>
      <c r="Q9">
        <v>0.026</v>
      </c>
      <c r="R9" t="s">
        <v>2</v>
      </c>
    </row>
    <row r="10" spans="1:18" ht="13.5" thickBot="1">
      <c r="A10" s="55"/>
      <c r="B10" s="55"/>
      <c r="C10" s="55"/>
      <c r="D10" s="55"/>
      <c r="E10" s="55"/>
      <c r="F10" s="55"/>
      <c r="G10" s="55"/>
      <c r="H10" s="55"/>
      <c r="I10" s="32" t="s">
        <v>39</v>
      </c>
      <c r="J10" s="46">
        <f>VLOOKUP(MAX(Munka2!A5:A60),Munka2!A5:K60,9,FALSE)</f>
        <v>54.00000000000002</v>
      </c>
      <c r="K10" s="34" t="s">
        <v>1</v>
      </c>
      <c r="L10" s="55"/>
      <c r="M10" s="27" t="s">
        <v>27</v>
      </c>
      <c r="N10" t="s">
        <v>52</v>
      </c>
      <c r="O10">
        <v>0.318</v>
      </c>
      <c r="P10" t="s">
        <v>4</v>
      </c>
      <c r="Q10">
        <v>0.04</v>
      </c>
      <c r="R10" t="s">
        <v>2</v>
      </c>
    </row>
    <row r="11" spans="1:18" ht="13.5" thickTop="1">
      <c r="A11" s="55"/>
      <c r="B11" s="71" t="s">
        <v>43</v>
      </c>
      <c r="C11" s="72"/>
      <c r="D11" s="73"/>
      <c r="E11" s="77" t="s">
        <v>35</v>
      </c>
      <c r="F11" s="77"/>
      <c r="G11" s="74"/>
      <c r="H11" s="55"/>
      <c r="I11" s="78" t="s">
        <v>32</v>
      </c>
      <c r="J11" s="79"/>
      <c r="K11" s="80"/>
      <c r="L11" s="55"/>
      <c r="M11" s="27" t="s">
        <v>30</v>
      </c>
      <c r="N11" t="s">
        <v>53</v>
      </c>
      <c r="O11">
        <v>0.637</v>
      </c>
      <c r="P11" t="s">
        <v>4</v>
      </c>
      <c r="Q11">
        <v>0.123</v>
      </c>
      <c r="R11" t="s">
        <v>2</v>
      </c>
    </row>
    <row r="12" spans="1:18" ht="14.25">
      <c r="A12" s="55"/>
      <c r="B12" s="31" t="s">
        <v>40</v>
      </c>
      <c r="C12" s="47">
        <v>20</v>
      </c>
      <c r="D12" s="33" t="s">
        <v>1</v>
      </c>
      <c r="E12" s="38" t="s">
        <v>41</v>
      </c>
      <c r="F12" s="47">
        <v>1000</v>
      </c>
      <c r="G12" s="28" t="s">
        <v>13</v>
      </c>
      <c r="H12" s="55"/>
      <c r="I12" s="31" t="s">
        <v>36</v>
      </c>
      <c r="J12" s="50" t="s">
        <v>24</v>
      </c>
      <c r="K12" s="36" t="s">
        <v>65</v>
      </c>
      <c r="L12" s="55"/>
      <c r="M12" s="27"/>
      <c r="N12" t="s">
        <v>54</v>
      </c>
      <c r="O12">
        <v>1.27</v>
      </c>
      <c r="P12" t="s">
        <v>4</v>
      </c>
      <c r="Q12">
        <v>0.191</v>
      </c>
      <c r="R12" t="s">
        <v>2</v>
      </c>
    </row>
    <row r="13" spans="1:18" ht="12.75">
      <c r="A13" s="55"/>
      <c r="B13" s="31" t="s">
        <v>44</v>
      </c>
      <c r="C13" s="47">
        <v>1000</v>
      </c>
      <c r="D13" s="33" t="s">
        <v>1</v>
      </c>
      <c r="E13" s="38" t="s">
        <v>42</v>
      </c>
      <c r="F13" s="47">
        <v>2</v>
      </c>
      <c r="G13" s="33" t="s">
        <v>4</v>
      </c>
      <c r="H13" s="59"/>
      <c r="I13" s="31" t="s">
        <v>37</v>
      </c>
      <c r="J13" s="47">
        <v>20</v>
      </c>
      <c r="K13" s="33" t="s">
        <v>1</v>
      </c>
      <c r="L13" s="55"/>
      <c r="M13" s="27"/>
      <c r="N13" t="s">
        <v>55</v>
      </c>
      <c r="O13">
        <v>2.39</v>
      </c>
      <c r="P13" t="s">
        <v>4</v>
      </c>
      <c r="Q13">
        <v>0.671</v>
      </c>
      <c r="R13" t="s">
        <v>2</v>
      </c>
    </row>
    <row r="14" spans="1:12" ht="14.25">
      <c r="A14" s="55"/>
      <c r="B14" s="31" t="s">
        <v>38</v>
      </c>
      <c r="C14" s="64">
        <f>((Do*0.1)^4*3.14*7.8*0.001*lo*0.1)/32</f>
        <v>1.2246000000000001</v>
      </c>
      <c r="D14" s="33" t="s">
        <v>64</v>
      </c>
      <c r="E14" s="39" t="s">
        <v>38</v>
      </c>
      <c r="F14" s="48">
        <v>0.04</v>
      </c>
      <c r="G14" s="37" t="s">
        <v>64</v>
      </c>
      <c r="H14" s="60"/>
      <c r="I14" s="31" t="s">
        <v>40</v>
      </c>
      <c r="J14" s="47">
        <v>20</v>
      </c>
      <c r="K14" s="33" t="s">
        <v>1</v>
      </c>
      <c r="L14" s="55"/>
    </row>
    <row r="15" spans="1:12" ht="14.25">
      <c r="A15" s="55"/>
      <c r="B15" s="31" t="s">
        <v>45</v>
      </c>
      <c r="C15" s="47">
        <v>5</v>
      </c>
      <c r="D15" s="33" t="s">
        <v>1</v>
      </c>
      <c r="E15" s="55"/>
      <c r="F15" s="55"/>
      <c r="G15" s="55"/>
      <c r="H15" s="55"/>
      <c r="I15" s="35" t="s">
        <v>38</v>
      </c>
      <c r="J15" s="65">
        <f>((Dkk*0.1)^4*3.14*rokk*0.001*lkk*0.1)/32</f>
        <v>0.024492</v>
      </c>
      <c r="K15" s="37" t="s">
        <v>64</v>
      </c>
      <c r="L15" s="55"/>
    </row>
    <row r="16" spans="1:12" ht="12.75">
      <c r="A16" s="55"/>
      <c r="B16" s="31" t="s">
        <v>59</v>
      </c>
      <c r="C16" s="47">
        <v>90</v>
      </c>
      <c r="D16" s="33" t="s">
        <v>63</v>
      </c>
      <c r="E16" s="55"/>
      <c r="F16" s="55"/>
      <c r="G16" s="58" t="s">
        <v>48</v>
      </c>
      <c r="H16" s="55"/>
      <c r="I16" s="55"/>
      <c r="J16" s="55"/>
      <c r="K16" s="55"/>
      <c r="L16" s="55"/>
    </row>
    <row r="17" spans="1:12" ht="12.75">
      <c r="A17" s="55"/>
      <c r="B17" s="35" t="s">
        <v>60</v>
      </c>
      <c r="C17" s="48">
        <v>0.05</v>
      </c>
      <c r="D17" s="37" t="s">
        <v>61</v>
      </c>
      <c r="E17" s="55" t="s">
        <v>62</v>
      </c>
      <c r="F17" s="55"/>
      <c r="G17" s="58" t="s">
        <v>49</v>
      </c>
      <c r="H17" s="55"/>
      <c r="I17" s="55"/>
      <c r="J17" s="55"/>
      <c r="K17" s="55"/>
      <c r="L17" s="55"/>
    </row>
    <row r="18" spans="1:12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2.75">
      <c r="A19" s="55"/>
      <c r="B19" s="41" t="s">
        <v>56</v>
      </c>
      <c r="C19" s="49">
        <v>100</v>
      </c>
      <c r="D19" s="42" t="s">
        <v>0</v>
      </c>
      <c r="E19" s="43" t="s">
        <v>58</v>
      </c>
      <c r="F19" s="66">
        <f>VLOOKUP(MAX(Munka2!A5:A60),Munka2!A5:K60,3,FALSE)</f>
        <v>1851.851851851851</v>
      </c>
      <c r="G19" s="42" t="s">
        <v>14</v>
      </c>
      <c r="H19" s="43" t="s">
        <v>57</v>
      </c>
      <c r="I19" s="67">
        <f>MAX(Munka2!A5:A60)</f>
        <v>15.09203615182078</v>
      </c>
      <c r="J19" s="44" t="s">
        <v>11</v>
      </c>
      <c r="K19" s="45"/>
      <c r="L19" s="55"/>
    </row>
    <row r="20" spans="1:12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2.75">
      <c r="A21" s="5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5"/>
    </row>
    <row r="22" spans="1:12" ht="12.75">
      <c r="A22" s="5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5"/>
    </row>
    <row r="23" spans="1:12" ht="12.75">
      <c r="A23" s="5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5"/>
    </row>
    <row r="24" spans="1:12" ht="12.75">
      <c r="A24" s="55"/>
      <c r="B24" s="30"/>
      <c r="C24" s="30"/>
      <c r="D24" s="40"/>
      <c r="E24" s="40"/>
      <c r="F24" s="40"/>
      <c r="G24" s="40"/>
      <c r="H24" s="40"/>
      <c r="I24" s="30"/>
      <c r="J24" s="30"/>
      <c r="K24" s="30"/>
      <c r="L24" s="59"/>
    </row>
    <row r="25" spans="1:12" ht="12.75">
      <c r="A25" s="55"/>
      <c r="L25" s="55"/>
    </row>
    <row r="26" spans="1:12" ht="12.75">
      <c r="A26" s="55"/>
      <c r="L26" s="55"/>
    </row>
    <row r="27" spans="1:12" ht="12.75">
      <c r="A27" s="55"/>
      <c r="L27" s="55"/>
    </row>
    <row r="28" spans="1:12" ht="12.75">
      <c r="A28" s="55"/>
      <c r="L28" s="55"/>
    </row>
    <row r="29" spans="1:12" ht="12.75">
      <c r="A29" s="55"/>
      <c r="L29" s="55"/>
    </row>
    <row r="30" spans="1:12" ht="12.75">
      <c r="A30" s="55"/>
      <c r="J30" s="22">
        <f>IF(J12="acél  (7,8)",7.8,IF(J12="Alu    (2,7)",2.7))</f>
        <v>7.8</v>
      </c>
      <c r="L30" s="55"/>
    </row>
    <row r="31" spans="1:12" ht="12.75">
      <c r="A31" s="55"/>
      <c r="L31" s="55"/>
    </row>
    <row r="32" spans="1:12" ht="12.75">
      <c r="A32" s="55"/>
      <c r="L32" s="55"/>
    </row>
    <row r="33" spans="1:12" ht="12.75">
      <c r="A33" s="55"/>
      <c r="L33" s="55"/>
    </row>
    <row r="34" spans="1:12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2.75">
      <c r="A36" s="55"/>
      <c r="B36" s="55"/>
      <c r="C36" s="55"/>
      <c r="D36" s="55"/>
      <c r="E36" s="55"/>
      <c r="F36" s="55"/>
      <c r="G36" s="61"/>
      <c r="H36" s="55"/>
      <c r="I36" s="55"/>
      <c r="J36" s="55"/>
      <c r="K36" s="55"/>
      <c r="L36" s="55"/>
    </row>
    <row r="37" spans="1:12" ht="12.75">
      <c r="A37" s="55"/>
      <c r="B37" s="55"/>
      <c r="C37" s="55"/>
      <c r="D37" s="55"/>
      <c r="E37" s="55"/>
      <c r="F37" s="55"/>
      <c r="G37" s="61"/>
      <c r="H37" s="55"/>
      <c r="I37" s="55"/>
      <c r="J37" s="55"/>
      <c r="K37" s="55"/>
      <c r="L37" s="55"/>
    </row>
    <row r="38" spans="1:12" ht="12.75">
      <c r="A38" s="55"/>
      <c r="B38" s="55"/>
      <c r="C38" s="55"/>
      <c r="D38" s="55"/>
      <c r="E38" s="55"/>
      <c r="F38" s="55"/>
      <c r="G38" s="61"/>
      <c r="H38" s="55"/>
      <c r="I38" s="55"/>
      <c r="J38" s="55"/>
      <c r="K38" s="55"/>
      <c r="L38" s="55"/>
    </row>
    <row r="39" spans="1:12" ht="12.75">
      <c r="A39" s="55"/>
      <c r="B39" s="55"/>
      <c r="C39" s="55"/>
      <c r="D39" s="55"/>
      <c r="E39" s="55"/>
      <c r="F39" s="55"/>
      <c r="G39" s="61"/>
      <c r="H39" s="55"/>
      <c r="I39" s="55"/>
      <c r="J39" s="55"/>
      <c r="K39" s="55"/>
      <c r="L39" s="55"/>
    </row>
    <row r="40" spans="1:12" ht="12.75">
      <c r="A40" s="30"/>
      <c r="G40" s="3"/>
      <c r="L40" s="30"/>
    </row>
    <row r="41" spans="1:12" ht="12.75">
      <c r="A41" s="30"/>
      <c r="G41" s="3"/>
      <c r="L41" s="30"/>
    </row>
    <row r="42" spans="1:12" ht="12.75">
      <c r="A42" s="30"/>
      <c r="G42" s="3"/>
      <c r="L42" s="30"/>
    </row>
    <row r="43" spans="1:7" ht="12.75">
      <c r="A43" s="30"/>
      <c r="G43" s="3"/>
    </row>
    <row r="44" spans="1:7" ht="12.75">
      <c r="A44" s="30"/>
      <c r="G44" s="3"/>
    </row>
    <row r="45" spans="1:7" ht="12.75">
      <c r="A45" s="30"/>
      <c r="G45" s="3"/>
    </row>
    <row r="46" ht="12.75">
      <c r="G46" s="3"/>
    </row>
    <row r="47" ht="12.75">
      <c r="G47" s="3"/>
    </row>
    <row r="48" ht="12.75">
      <c r="G48" s="3"/>
    </row>
    <row r="49" ht="12.75">
      <c r="G49" s="3"/>
    </row>
    <row r="50" ht="12.75">
      <c r="G50" s="3"/>
    </row>
    <row r="51" ht="12.75">
      <c r="G51" s="3"/>
    </row>
    <row r="52" ht="12.75">
      <c r="G52" s="3"/>
    </row>
    <row r="53" ht="12.75">
      <c r="G53" s="4"/>
    </row>
    <row r="54" ht="12.75">
      <c r="G54" s="3"/>
    </row>
    <row r="62" ht="12.75">
      <c r="M62" s="14"/>
    </row>
    <row r="63" ht="12.75">
      <c r="M63" s="14"/>
    </row>
    <row r="64" ht="12.75">
      <c r="M64" s="14"/>
    </row>
  </sheetData>
  <sheetProtection password="C798" sheet="1" objects="1" scenarios="1" selectLockedCells="1"/>
  <mergeCells count="7">
    <mergeCell ref="B2:E2"/>
    <mergeCell ref="B11:D11"/>
    <mergeCell ref="H3:I3"/>
    <mergeCell ref="M7:R7"/>
    <mergeCell ref="I6:K6"/>
    <mergeCell ref="I11:K11"/>
    <mergeCell ref="E11:G11"/>
  </mergeCells>
  <dataValidations count="1">
    <dataValidation type="list" allowBlank="1" showInputMessage="1" showErrorMessage="1" sqref="J12 J7">
      <formula1>anyag</formula1>
    </dataValidation>
  </dataValidation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CorelDRAW.Graphic.6" shapeId="54477891" r:id="rId1"/>
    <oleObject progId="CorelDRAW.Graphic.6" shapeId="54513521" r:id="rId2"/>
    <oleObject progId="CorelDRAW.Graphic.6" shapeId="5457680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R18" sqref="R18"/>
    </sheetView>
  </sheetViews>
  <sheetFormatPr defaultColWidth="9.140625" defaultRowHeight="12.75"/>
  <sheetData>
    <row r="1" spans="1:15" ht="12.75">
      <c r="A1" s="14"/>
      <c r="B1" s="14"/>
      <c r="E1" s="14"/>
      <c r="F1" s="14"/>
      <c r="G1" s="14"/>
      <c r="H1" s="14"/>
      <c r="I1" s="15"/>
      <c r="J1" s="14"/>
      <c r="K1" s="14"/>
      <c r="L1" s="14"/>
      <c r="M1" s="14" t="s">
        <v>12</v>
      </c>
      <c r="N1" s="14"/>
      <c r="O1" s="14" t="s">
        <v>20</v>
      </c>
    </row>
    <row r="2" spans="1:15" ht="12.75">
      <c r="A2" s="14"/>
      <c r="B2" s="14"/>
      <c r="C2" s="14" t="s">
        <v>25</v>
      </c>
      <c r="E2" s="14" t="s">
        <v>10</v>
      </c>
      <c r="F2" s="14"/>
      <c r="G2" s="14"/>
      <c r="H2" s="14"/>
      <c r="I2" s="14" t="s">
        <v>7</v>
      </c>
      <c r="J2" s="14"/>
      <c r="K2" s="14" t="s">
        <v>7</v>
      </c>
      <c r="L2" s="14"/>
      <c r="M2" s="14" t="s">
        <v>17</v>
      </c>
      <c r="N2" s="14"/>
      <c r="O2" s="14" t="s">
        <v>21</v>
      </c>
    </row>
    <row r="3" spans="1:15" ht="12.75">
      <c r="A3" s="14" t="s">
        <v>15</v>
      </c>
      <c r="B3" s="14"/>
      <c r="C3" s="14" t="s">
        <v>26</v>
      </c>
      <c r="E3" s="14" t="s">
        <v>8</v>
      </c>
      <c r="F3" s="14"/>
      <c r="G3" s="14" t="s">
        <v>6</v>
      </c>
      <c r="H3" s="14"/>
      <c r="I3" s="14" t="s">
        <v>9</v>
      </c>
      <c r="J3" s="14"/>
      <c r="K3" s="16" t="s">
        <v>8</v>
      </c>
      <c r="L3" s="14"/>
      <c r="M3" s="14" t="s">
        <v>16</v>
      </c>
      <c r="N3" s="14"/>
      <c r="O3" s="14" t="s">
        <v>22</v>
      </c>
    </row>
    <row r="4" spans="6:8" ht="12.75">
      <c r="F4" s="12"/>
      <c r="H4" s="6"/>
    </row>
    <row r="5" spans="1:15" ht="12.75">
      <c r="A5">
        <f aca="true" t="shared" si="0" ref="A5:A36">(O5*ho*0.001)/(E5*0.0001*6.28*G5)</f>
        <v>3.686086044883661</v>
      </c>
      <c r="C5">
        <f aca="true" t="shared" si="1" ref="C5:C36">(nm*ho)/G5</f>
        <v>10000</v>
      </c>
      <c r="E5" s="5">
        <f aca="true" t="shared" si="2" ref="E5:E36">(Jasztal+Jorsó+K5)/(G5^2)+Jkk+Jm</f>
        <v>7.500611321493773</v>
      </c>
      <c r="F5" s="12"/>
      <c r="G5" s="2">
        <v>0.5</v>
      </c>
      <c r="H5" s="1" t="s">
        <v>5</v>
      </c>
      <c r="I5" s="11">
        <f aca="true" t="shared" si="3" ref="I5:I36">G5*Dkk</f>
        <v>10</v>
      </c>
      <c r="K5" s="8">
        <f aca="true" t="shared" si="4" ref="K5:K36">((I5*0.1)^4*3.14*ronk*0.001*lnk*0.1)/32</f>
        <v>0.0005298750000000001</v>
      </c>
      <c r="M5" s="13">
        <f aca="true" t="shared" si="5" ref="M5:M36">(((mű*9.81*m)+F)*ho*0.001)/(éta*0.01*6.28*G5)</f>
        <v>0.2637119603680113</v>
      </c>
      <c r="O5" s="13">
        <f aca="true" t="shared" si="6" ref="O5:O36">Mm-M5</f>
        <v>1.7362880396319886</v>
      </c>
    </row>
    <row r="6" spans="1:15" ht="12.75">
      <c r="A6">
        <f t="shared" si="0"/>
        <v>4.516815324565875</v>
      </c>
      <c r="C6">
        <f t="shared" si="1"/>
        <v>8333.333333333334</v>
      </c>
      <c r="E6" s="5">
        <f t="shared" si="2"/>
        <v>5.230043956037343</v>
      </c>
      <c r="F6" s="12"/>
      <c r="G6" s="2">
        <f aca="true" t="shared" si="7" ref="G6:G37">G5+0.1</f>
        <v>0.6</v>
      </c>
      <c r="H6" s="1" t="s">
        <v>5</v>
      </c>
      <c r="I6" s="11">
        <f t="shared" si="3"/>
        <v>12</v>
      </c>
      <c r="K6" s="9">
        <f t="shared" si="4"/>
        <v>0.0010987488000000008</v>
      </c>
      <c r="M6" s="13">
        <f t="shared" si="5"/>
        <v>0.21975996697334277</v>
      </c>
      <c r="O6" s="13">
        <f t="shared" si="6"/>
        <v>1.7802400330266572</v>
      </c>
    </row>
    <row r="7" spans="1:15" ht="12.75">
      <c r="A7">
        <f t="shared" si="0"/>
        <v>5.336130614949217</v>
      </c>
      <c r="C7">
        <f t="shared" si="1"/>
        <v>7142.857142857143</v>
      </c>
      <c r="E7" s="5">
        <f t="shared" si="2"/>
        <v>3.8615032717825373</v>
      </c>
      <c r="F7" s="12"/>
      <c r="G7" s="2">
        <f t="shared" si="7"/>
        <v>0.7</v>
      </c>
      <c r="H7" s="1" t="s">
        <v>5</v>
      </c>
      <c r="I7" s="11">
        <f t="shared" si="3"/>
        <v>14</v>
      </c>
      <c r="K7" s="9">
        <f t="shared" si="4"/>
        <v>0.002035567800000001</v>
      </c>
      <c r="M7" s="13">
        <f t="shared" si="5"/>
        <v>0.18836568597715095</v>
      </c>
      <c r="O7" s="13">
        <f t="shared" si="6"/>
        <v>1.811634314022849</v>
      </c>
    </row>
    <row r="8" spans="1:15" ht="12.75">
      <c r="A8">
        <f t="shared" si="0"/>
        <v>6.141631716030995</v>
      </c>
      <c r="C8">
        <f t="shared" si="1"/>
        <v>6250.000000000001</v>
      </c>
      <c r="E8" s="5">
        <f t="shared" si="2"/>
        <v>2.9738241002710053</v>
      </c>
      <c r="F8" s="12"/>
      <c r="G8" s="2">
        <f t="shared" si="7"/>
        <v>0.7999999999999999</v>
      </c>
      <c r="H8" s="1" t="s">
        <v>5</v>
      </c>
      <c r="I8" s="11">
        <f t="shared" si="3"/>
        <v>15.999999999999998</v>
      </c>
      <c r="K8" s="9">
        <f t="shared" si="4"/>
        <v>0.003472588799999999</v>
      </c>
      <c r="M8" s="13">
        <f t="shared" si="5"/>
        <v>0.1648199752300071</v>
      </c>
      <c r="O8" s="13">
        <f t="shared" si="6"/>
        <v>1.835180024769993</v>
      </c>
    </row>
    <row r="9" spans="1:15" ht="12.75">
      <c r="A9">
        <f t="shared" si="0"/>
        <v>6.9307494938976735</v>
      </c>
      <c r="C9">
        <f t="shared" si="1"/>
        <v>5555.555555555556</v>
      </c>
      <c r="E9" s="5">
        <f t="shared" si="2"/>
        <v>2.3658035693499304</v>
      </c>
      <c r="F9" s="12"/>
      <c r="G9" s="2">
        <f t="shared" si="7"/>
        <v>0.8999999999999999</v>
      </c>
      <c r="H9" s="1" t="s">
        <v>5</v>
      </c>
      <c r="I9" s="11">
        <f t="shared" si="3"/>
        <v>18</v>
      </c>
      <c r="K9" s="9">
        <f t="shared" si="4"/>
        <v>0.005562415800000001</v>
      </c>
      <c r="M9" s="13">
        <f t="shared" si="5"/>
        <v>0.1465066446488952</v>
      </c>
      <c r="O9" s="13">
        <f t="shared" si="6"/>
        <v>1.8534933553511048</v>
      </c>
    </row>
    <row r="10" spans="1:15" ht="12.75">
      <c r="A10" s="17">
        <f t="shared" si="0"/>
        <v>7.700745268221529</v>
      </c>
      <c r="B10" s="23"/>
      <c r="C10" s="17">
        <f t="shared" si="1"/>
        <v>5000.000000000001</v>
      </c>
      <c r="E10" s="18">
        <f t="shared" si="2"/>
        <v>1.9314699553734436</v>
      </c>
      <c r="F10" s="24"/>
      <c r="G10" s="19">
        <f t="shared" si="7"/>
        <v>0.9999999999999999</v>
      </c>
      <c r="H10" s="20" t="s">
        <v>5</v>
      </c>
      <c r="I10" s="11">
        <f t="shared" si="3"/>
        <v>19.999999999999996</v>
      </c>
      <c r="J10" s="23"/>
      <c r="K10" s="25">
        <f t="shared" si="4"/>
        <v>0.008477999999999998</v>
      </c>
      <c r="L10" s="23"/>
      <c r="M10" s="21">
        <f t="shared" si="5"/>
        <v>0.13185598018400568</v>
      </c>
      <c r="N10" s="23"/>
      <c r="O10" s="21">
        <f t="shared" si="6"/>
        <v>1.8681440198159942</v>
      </c>
    </row>
    <row r="11" spans="1:15" ht="12.75">
      <c r="A11">
        <f t="shared" si="0"/>
        <v>8.448719783251267</v>
      </c>
      <c r="C11">
        <f t="shared" si="1"/>
        <v>4545.454545454546</v>
      </c>
      <c r="E11" s="5">
        <f t="shared" si="2"/>
        <v>1.6107007563416889</v>
      </c>
      <c r="F11" s="12"/>
      <c r="G11" s="2">
        <f t="shared" si="7"/>
        <v>1.0999999999999999</v>
      </c>
      <c r="H11" s="1" t="s">
        <v>5</v>
      </c>
      <c r="I11" s="11">
        <f t="shared" si="3"/>
        <v>21.999999999999996</v>
      </c>
      <c r="K11" s="9">
        <f t="shared" si="4"/>
        <v>0.012412639799999998</v>
      </c>
      <c r="M11" s="13">
        <f t="shared" si="5"/>
        <v>0.11986907289455061</v>
      </c>
      <c r="O11" s="13">
        <f t="shared" si="6"/>
        <v>1.8801309271054494</v>
      </c>
    </row>
    <row r="12" spans="1:15" ht="12.75">
      <c r="A12">
        <f t="shared" si="0"/>
        <v>9.171632607037031</v>
      </c>
      <c r="C12">
        <f t="shared" si="1"/>
        <v>4166.666666666667</v>
      </c>
      <c r="E12" s="5">
        <f t="shared" si="2"/>
        <v>1.3673252890093357</v>
      </c>
      <c r="F12" s="12"/>
      <c r="G12" s="2">
        <f t="shared" si="7"/>
        <v>1.2</v>
      </c>
      <c r="H12" s="1" t="s">
        <v>5</v>
      </c>
      <c r="I12" s="11">
        <f t="shared" si="3"/>
        <v>24</v>
      </c>
      <c r="K12" s="9">
        <f t="shared" si="4"/>
        <v>0.017579980800000013</v>
      </c>
      <c r="M12" s="13">
        <f t="shared" si="5"/>
        <v>0.10987998348667138</v>
      </c>
      <c r="O12" s="13">
        <f t="shared" si="6"/>
        <v>1.8901200165133285</v>
      </c>
    </row>
    <row r="13" spans="1:15" ht="12.75">
      <c r="A13">
        <f t="shared" si="0"/>
        <v>9.866332479870849</v>
      </c>
      <c r="C13">
        <f t="shared" si="1"/>
        <v>3846.153846153846</v>
      </c>
      <c r="E13" s="5">
        <f t="shared" si="2"/>
        <v>1.1785239356055874</v>
      </c>
      <c r="F13" s="12"/>
      <c r="G13" s="2">
        <f t="shared" si="7"/>
        <v>1.3</v>
      </c>
      <c r="H13" s="1" t="s">
        <v>5</v>
      </c>
      <c r="I13" s="11">
        <f t="shared" si="3"/>
        <v>26</v>
      </c>
      <c r="K13" s="9">
        <f t="shared" si="4"/>
        <v>0.024214015800000006</v>
      </c>
      <c r="M13" s="13">
        <f t="shared" si="5"/>
        <v>0.10142767706461972</v>
      </c>
      <c r="O13" s="13">
        <f t="shared" si="6"/>
        <v>1.8985723229353804</v>
      </c>
    </row>
    <row r="14" spans="1:15" ht="12.75">
      <c r="A14">
        <f t="shared" si="0"/>
        <v>10.529598700287258</v>
      </c>
      <c r="C14">
        <f t="shared" si="1"/>
        <v>3571.428571428571</v>
      </c>
      <c r="E14" s="5">
        <f t="shared" si="2"/>
        <v>1.029323142945634</v>
      </c>
      <c r="F14" s="12"/>
      <c r="G14" s="2">
        <f t="shared" si="7"/>
        <v>1.4000000000000001</v>
      </c>
      <c r="H14" s="1" t="s">
        <v>5</v>
      </c>
      <c r="I14" s="11">
        <f t="shared" si="3"/>
        <v>28.000000000000004</v>
      </c>
      <c r="K14" s="9">
        <f t="shared" si="4"/>
        <v>0.032569084800000044</v>
      </c>
      <c r="M14" s="13">
        <f t="shared" si="5"/>
        <v>0.09418284298857546</v>
      </c>
      <c r="O14" s="13">
        <f t="shared" si="6"/>
        <v>1.9058171570114246</v>
      </c>
    </row>
    <row r="15" spans="1:15" ht="12.75">
      <c r="A15">
        <f t="shared" si="0"/>
        <v>11.15819310068737</v>
      </c>
      <c r="C15">
        <f t="shared" si="1"/>
        <v>3333.333333333333</v>
      </c>
      <c r="E15" s="5">
        <f t="shared" si="2"/>
        <v>0.9095674801659743</v>
      </c>
      <c r="F15" s="12"/>
      <c r="G15" s="2">
        <f t="shared" si="7"/>
        <v>1.5000000000000002</v>
      </c>
      <c r="H15" s="1" t="s">
        <v>5</v>
      </c>
      <c r="I15" s="11">
        <f t="shared" si="3"/>
        <v>30.000000000000004</v>
      </c>
      <c r="K15" s="9">
        <f t="shared" si="4"/>
        <v>0.042919875000000045</v>
      </c>
      <c r="M15" s="13">
        <f t="shared" si="5"/>
        <v>0.08790398678933709</v>
      </c>
      <c r="O15" s="13">
        <f t="shared" si="6"/>
        <v>1.9120960132106628</v>
      </c>
    </row>
    <row r="16" spans="1:15" ht="12.75">
      <c r="A16">
        <f t="shared" si="0"/>
        <v>11.748921544215525</v>
      </c>
      <c r="C16">
        <f t="shared" si="1"/>
        <v>3124.9999999999995</v>
      </c>
      <c r="E16" s="5">
        <f t="shared" si="2"/>
        <v>0.812172225067751</v>
      </c>
      <c r="F16" s="12"/>
      <c r="G16" s="2">
        <f t="shared" si="7"/>
        <v>1.6000000000000003</v>
      </c>
      <c r="H16" s="1" t="s">
        <v>5</v>
      </c>
      <c r="I16" s="11">
        <f t="shared" si="3"/>
        <v>32.00000000000001</v>
      </c>
      <c r="K16" s="9">
        <f t="shared" si="4"/>
        <v>0.05556142080000009</v>
      </c>
      <c r="M16" s="13">
        <f t="shared" si="5"/>
        <v>0.08240998761500351</v>
      </c>
      <c r="O16" s="13">
        <f t="shared" si="6"/>
        <v>1.9175900123849965</v>
      </c>
    </row>
    <row r="17" spans="1:15" ht="12.75">
      <c r="A17">
        <f t="shared" si="0"/>
        <v>12.298703205207419</v>
      </c>
      <c r="C17">
        <f t="shared" si="1"/>
        <v>2941.1764705882347</v>
      </c>
      <c r="E17" s="5">
        <f t="shared" si="2"/>
        <v>0.7320729893333711</v>
      </c>
      <c r="F17" s="12"/>
      <c r="G17" s="2">
        <f t="shared" si="7"/>
        <v>1.7000000000000004</v>
      </c>
      <c r="H17" s="1" t="s">
        <v>5</v>
      </c>
      <c r="I17" s="11">
        <f t="shared" si="3"/>
        <v>34.00000000000001</v>
      </c>
      <c r="K17" s="9">
        <f t="shared" si="4"/>
        <v>0.07080910380000009</v>
      </c>
      <c r="M17" s="13">
        <f t="shared" si="5"/>
        <v>0.07756234128470918</v>
      </c>
      <c r="O17" s="13">
        <f t="shared" si="6"/>
        <v>1.9224376587152907</v>
      </c>
    </row>
    <row r="18" spans="1:15" ht="12.75">
      <c r="A18">
        <f t="shared" si="0"/>
        <v>12.804645227865963</v>
      </c>
      <c r="C18">
        <f t="shared" si="1"/>
        <v>2777.777777777777</v>
      </c>
      <c r="E18" s="5">
        <f t="shared" si="2"/>
        <v>0.6655718173374822</v>
      </c>
      <c r="F18" s="12"/>
      <c r="G18" s="2">
        <f t="shared" si="7"/>
        <v>1.8000000000000005</v>
      </c>
      <c r="H18" s="1" t="s">
        <v>5</v>
      </c>
      <c r="I18" s="11">
        <f t="shared" si="3"/>
        <v>36.00000000000001</v>
      </c>
      <c r="K18" s="9">
        <f t="shared" si="4"/>
        <v>0.08899865280000009</v>
      </c>
      <c r="M18" s="13">
        <f t="shared" si="5"/>
        <v>0.07325332232444758</v>
      </c>
      <c r="O18" s="13">
        <f t="shared" si="6"/>
        <v>1.9267466776755524</v>
      </c>
    </row>
    <row r="19" spans="1:15" ht="12.75">
      <c r="A19">
        <f t="shared" si="0"/>
        <v>13.264119754407574</v>
      </c>
      <c r="C19">
        <f t="shared" si="1"/>
        <v>2631.5789473684204</v>
      </c>
      <c r="E19" s="5">
        <f t="shared" si="2"/>
        <v>0.6099175122364106</v>
      </c>
      <c r="F19" s="12"/>
      <c r="G19" s="2">
        <f t="shared" si="7"/>
        <v>1.9000000000000006</v>
      </c>
      <c r="H19" s="1" t="s">
        <v>5</v>
      </c>
      <c r="I19" s="11">
        <f t="shared" si="3"/>
        <v>38.000000000000014</v>
      </c>
      <c r="K19" s="9">
        <f t="shared" si="4"/>
        <v>0.1104861438000002</v>
      </c>
      <c r="M19" s="13">
        <f t="shared" si="5"/>
        <v>0.06939788430737139</v>
      </c>
      <c r="O19" s="13">
        <f t="shared" si="6"/>
        <v>1.9306021156926285</v>
      </c>
    </row>
    <row r="20" spans="1:15" ht="12.75">
      <c r="A20">
        <f t="shared" si="0"/>
        <v>13.674839843416596</v>
      </c>
      <c r="C20">
        <f t="shared" si="1"/>
        <v>2499.9999999999995</v>
      </c>
      <c r="E20" s="5">
        <f t="shared" si="2"/>
        <v>0.5630289888433606</v>
      </c>
      <c r="F20" s="12"/>
      <c r="G20" s="2">
        <f t="shared" si="7"/>
        <v>2.0000000000000004</v>
      </c>
      <c r="H20" s="1" t="s">
        <v>5</v>
      </c>
      <c r="I20" s="11">
        <f t="shared" si="3"/>
        <v>40.00000000000001</v>
      </c>
      <c r="K20" s="9">
        <f t="shared" si="4"/>
        <v>0.13564800000000013</v>
      </c>
      <c r="M20" s="13">
        <f t="shared" si="5"/>
        <v>0.06592799009200281</v>
      </c>
      <c r="O20" s="13">
        <f t="shared" si="6"/>
        <v>1.934072009907997</v>
      </c>
    </row>
    <row r="21" spans="1:15" ht="12.75">
      <c r="A21">
        <f t="shared" si="0"/>
        <v>14.034930527777721</v>
      </c>
      <c r="C21">
        <f t="shared" si="1"/>
        <v>2380.9523809523803</v>
      </c>
      <c r="E21" s="5">
        <f t="shared" si="2"/>
        <v>0.5233085413091707</v>
      </c>
      <c r="F21" s="12"/>
      <c r="G21" s="2">
        <f t="shared" si="7"/>
        <v>2.1000000000000005</v>
      </c>
      <c r="H21" s="1" t="s">
        <v>5</v>
      </c>
      <c r="I21" s="11">
        <f t="shared" si="3"/>
        <v>42.000000000000014</v>
      </c>
      <c r="K21" s="9">
        <f t="shared" si="4"/>
        <v>0.1648809918000003</v>
      </c>
      <c r="M21" s="13">
        <f t="shared" si="5"/>
        <v>0.06278856199238363</v>
      </c>
      <c r="O21" s="13">
        <f t="shared" si="6"/>
        <v>1.9372114380076164</v>
      </c>
    </row>
    <row r="22" spans="1:15" ht="12.75">
      <c r="A22">
        <f t="shared" si="0"/>
        <v>14.342991243174128</v>
      </c>
      <c r="C22">
        <f t="shared" si="1"/>
        <v>2272.727272727272</v>
      </c>
      <c r="E22" s="5">
        <f t="shared" si="2"/>
        <v>0.489513114085422</v>
      </c>
      <c r="F22" s="12"/>
      <c r="G22" s="2">
        <f t="shared" si="7"/>
        <v>2.2000000000000006</v>
      </c>
      <c r="H22" s="1" t="s">
        <v>5</v>
      </c>
      <c r="I22" s="11">
        <f t="shared" si="3"/>
        <v>44.000000000000014</v>
      </c>
      <c r="K22" s="9">
        <f t="shared" si="4"/>
        <v>0.19860223680000025</v>
      </c>
      <c r="M22" s="13">
        <f t="shared" si="5"/>
        <v>0.05993453644727528</v>
      </c>
      <c r="O22" s="13">
        <f t="shared" si="6"/>
        <v>1.9400654635527248</v>
      </c>
    </row>
    <row r="23" spans="1:15" ht="12.75">
      <c r="A23">
        <f t="shared" si="0"/>
        <v>14.598146124435933</v>
      </c>
      <c r="C23">
        <f t="shared" si="1"/>
        <v>2173.91304347826</v>
      </c>
      <c r="E23" s="5">
        <f t="shared" si="2"/>
        <v>0.4606638629817471</v>
      </c>
      <c r="F23" s="12"/>
      <c r="G23" s="2">
        <f t="shared" si="7"/>
        <v>2.3000000000000007</v>
      </c>
      <c r="H23" s="1" t="s">
        <v>5</v>
      </c>
      <c r="I23" s="11">
        <f t="shared" si="3"/>
        <v>46.000000000000014</v>
      </c>
      <c r="K23" s="9">
        <f t="shared" si="4"/>
        <v>0.23724919980000034</v>
      </c>
      <c r="M23" s="13">
        <f t="shared" si="5"/>
        <v>0.057328687036524176</v>
      </c>
      <c r="O23" s="13">
        <f t="shared" si="6"/>
        <v>1.9426713129634758</v>
      </c>
    </row>
    <row r="24" spans="1:15" ht="12.75">
      <c r="A24">
        <f t="shared" si="0"/>
        <v>14.800079219861708</v>
      </c>
      <c r="C24">
        <f t="shared" si="1"/>
        <v>2083.3333333333326</v>
      </c>
      <c r="E24" s="5">
        <f t="shared" si="2"/>
        <v>0.4359815222523337</v>
      </c>
      <c r="F24" s="12"/>
      <c r="G24" s="2">
        <f t="shared" si="7"/>
        <v>2.400000000000001</v>
      </c>
      <c r="H24" s="1" t="s">
        <v>5</v>
      </c>
      <c r="I24" s="11">
        <f t="shared" si="3"/>
        <v>48.000000000000014</v>
      </c>
      <c r="K24" s="9">
        <f t="shared" si="4"/>
        <v>0.2812796928000005</v>
      </c>
      <c r="M24" s="13">
        <f t="shared" si="5"/>
        <v>0.05493999174333567</v>
      </c>
      <c r="O24" s="13">
        <f t="shared" si="6"/>
        <v>1.9450600082566643</v>
      </c>
    </row>
    <row r="25" spans="1:15" ht="12.75">
      <c r="A25">
        <f t="shared" si="0"/>
        <v>14.949052481318743</v>
      </c>
      <c r="C25">
        <f t="shared" si="1"/>
        <v>1999.9999999999993</v>
      </c>
      <c r="E25" s="5">
        <f t="shared" si="2"/>
        <v>0.4148394928597507</v>
      </c>
      <c r="F25" s="12"/>
      <c r="G25" s="2">
        <f t="shared" si="7"/>
        <v>2.500000000000001</v>
      </c>
      <c r="H25" s="1" t="s">
        <v>5</v>
      </c>
      <c r="I25" s="11">
        <f t="shared" si="3"/>
        <v>50.000000000000014</v>
      </c>
      <c r="K25" s="9">
        <f t="shared" si="4"/>
        <v>0.33117187500000056</v>
      </c>
      <c r="M25" s="13">
        <f t="shared" si="5"/>
        <v>0.05274239207360224</v>
      </c>
      <c r="O25" s="13">
        <f t="shared" si="6"/>
        <v>1.9472576079263977</v>
      </c>
    </row>
    <row r="26" spans="1:15" ht="12.75">
      <c r="A26">
        <f t="shared" si="0"/>
        <v>15.045905386663138</v>
      </c>
      <c r="C26">
        <f t="shared" si="1"/>
        <v>1923.0769230769224</v>
      </c>
      <c r="E26" s="5">
        <f t="shared" si="2"/>
        <v>0.39672930890139685</v>
      </c>
      <c r="F26" s="12"/>
      <c r="G26" s="2">
        <f t="shared" si="7"/>
        <v>2.600000000000001</v>
      </c>
      <c r="H26" s="1" t="s">
        <v>5</v>
      </c>
      <c r="I26" s="11">
        <f t="shared" si="3"/>
        <v>52.00000000000002</v>
      </c>
      <c r="K26" s="9">
        <f t="shared" si="4"/>
        <v>0.3874242528000009</v>
      </c>
      <c r="M26" s="13">
        <f t="shared" si="5"/>
        <v>0.05071383853230985</v>
      </c>
      <c r="O26" s="13">
        <f t="shared" si="6"/>
        <v>1.9492861614676902</v>
      </c>
    </row>
    <row r="27" spans="1:15" ht="12.75">
      <c r="A27">
        <f t="shared" si="0"/>
        <v>15.09203615182078</v>
      </c>
      <c r="C27">
        <f t="shared" si="1"/>
        <v>1851.851851851851</v>
      </c>
      <c r="E27" s="5">
        <f t="shared" si="2"/>
        <v>0.3812348854833254</v>
      </c>
      <c r="F27" s="12"/>
      <c r="G27" s="2">
        <f t="shared" si="7"/>
        <v>2.700000000000001</v>
      </c>
      <c r="H27" s="1" t="s">
        <v>5</v>
      </c>
      <c r="I27" s="11">
        <f t="shared" si="3"/>
        <v>54.00000000000002</v>
      </c>
      <c r="K27" s="9">
        <f t="shared" si="4"/>
        <v>0.4505556798000008</v>
      </c>
      <c r="M27" s="13">
        <f t="shared" si="5"/>
        <v>0.048835548216298375</v>
      </c>
      <c r="O27" s="13">
        <f t="shared" si="6"/>
        <v>1.9511644517837017</v>
      </c>
    </row>
    <row r="28" spans="1:15" ht="12.75">
      <c r="A28">
        <f t="shared" si="0"/>
        <v>15.089365589960885</v>
      </c>
      <c r="C28">
        <f t="shared" si="1"/>
        <v>1785.7142857142849</v>
      </c>
      <c r="E28" s="5">
        <f t="shared" si="2"/>
        <v>0.36801308573640845</v>
      </c>
      <c r="F28" s="12"/>
      <c r="G28" s="2">
        <f t="shared" si="7"/>
        <v>2.800000000000001</v>
      </c>
      <c r="H28" s="1" t="s">
        <v>5</v>
      </c>
      <c r="I28" s="11">
        <f t="shared" si="3"/>
        <v>56.00000000000002</v>
      </c>
      <c r="K28" s="9">
        <f t="shared" si="4"/>
        <v>0.5211053568000009</v>
      </c>
      <c r="M28" s="13">
        <f t="shared" si="5"/>
        <v>0.047091421494287716</v>
      </c>
      <c r="O28" s="13">
        <f t="shared" si="6"/>
        <v>1.9529085785057123</v>
      </c>
    </row>
    <row r="29" spans="1:15" ht="12.75">
      <c r="A29">
        <f t="shared" si="0"/>
        <v>15.040285671963867</v>
      </c>
      <c r="C29">
        <f t="shared" si="1"/>
        <v>1724.137931034482</v>
      </c>
      <c r="E29" s="5">
        <f t="shared" si="2"/>
        <v>0.3567788950265687</v>
      </c>
      <c r="F29" s="12"/>
      <c r="G29" s="2">
        <f t="shared" si="7"/>
        <v>2.9000000000000012</v>
      </c>
      <c r="H29" s="1" t="s">
        <v>5</v>
      </c>
      <c r="I29" s="11">
        <f t="shared" si="3"/>
        <v>58.00000000000003</v>
      </c>
      <c r="K29" s="9">
        <f t="shared" si="4"/>
        <v>0.5996328318000015</v>
      </c>
      <c r="M29" s="13">
        <f t="shared" si="5"/>
        <v>0.04546757937379504</v>
      </c>
      <c r="O29" s="13">
        <f t="shared" si="6"/>
        <v>1.954532420626205</v>
      </c>
    </row>
    <row r="30" spans="1:15" ht="12.75">
      <c r="A30">
        <f t="shared" si="0"/>
        <v>14.947595647291983</v>
      </c>
      <c r="C30">
        <f t="shared" si="1"/>
        <v>1666.6666666666658</v>
      </c>
      <c r="E30" s="5">
        <f t="shared" si="2"/>
        <v>0.34729399504149366</v>
      </c>
      <c r="F30" s="12"/>
      <c r="G30" s="2">
        <f t="shared" si="7"/>
        <v>3.0000000000000013</v>
      </c>
      <c r="H30" s="1" t="s">
        <v>5</v>
      </c>
      <c r="I30" s="11">
        <f t="shared" si="3"/>
        <v>60.00000000000003</v>
      </c>
      <c r="K30" s="9">
        <f t="shared" si="4"/>
        <v>0.6867180000000018</v>
      </c>
      <c r="M30" s="13">
        <f t="shared" si="5"/>
        <v>0.043951993394668536</v>
      </c>
      <c r="O30" s="13">
        <f t="shared" si="6"/>
        <v>1.9560480066053314</v>
      </c>
    </row>
    <row r="31" spans="1:15" ht="12.75">
      <c r="A31">
        <f t="shared" si="0"/>
        <v>14.814429134250211</v>
      </c>
      <c r="C31">
        <f t="shared" si="1"/>
        <v>1612.9032258064508</v>
      </c>
      <c r="E31" s="5">
        <f t="shared" si="2"/>
        <v>0.3393578750440627</v>
      </c>
      <c r="F31" s="12"/>
      <c r="G31" s="2">
        <f t="shared" si="7"/>
        <v>3.1000000000000014</v>
      </c>
      <c r="H31" s="1" t="s">
        <v>5</v>
      </c>
      <c r="I31" s="11">
        <f t="shared" si="3"/>
        <v>62.00000000000003</v>
      </c>
      <c r="K31" s="9">
        <f t="shared" si="4"/>
        <v>0.7829611038000014</v>
      </c>
      <c r="M31" s="13">
        <f t="shared" si="5"/>
        <v>0.04253418715613084</v>
      </c>
      <c r="O31" s="13">
        <f t="shared" si="6"/>
        <v>1.9574658128438691</v>
      </c>
    </row>
    <row r="32" spans="1:15" ht="12.75">
      <c r="A32">
        <f t="shared" si="0"/>
        <v>14.644175852449344</v>
      </c>
      <c r="C32">
        <f t="shared" si="1"/>
        <v>1562.4999999999993</v>
      </c>
      <c r="E32" s="5">
        <f t="shared" si="2"/>
        <v>0.33280085626693773</v>
      </c>
      <c r="F32" s="12"/>
      <c r="G32" s="2">
        <f t="shared" si="7"/>
        <v>3.2000000000000015</v>
      </c>
      <c r="H32" s="1" t="s">
        <v>5</v>
      </c>
      <c r="I32" s="11">
        <f t="shared" si="3"/>
        <v>64.00000000000003</v>
      </c>
      <c r="K32" s="9">
        <f t="shared" si="4"/>
        <v>0.8889827328000017</v>
      </c>
      <c r="M32" s="13">
        <f t="shared" si="5"/>
        <v>0.04120499380750175</v>
      </c>
      <c r="O32" s="13">
        <f t="shared" si="6"/>
        <v>1.9587950061924984</v>
      </c>
    </row>
    <row r="33" spans="1:15" ht="12.75">
      <c r="A33">
        <f t="shared" si="0"/>
        <v>14.440401650500018</v>
      </c>
      <c r="C33">
        <f t="shared" si="1"/>
        <v>1515.1515151515143</v>
      </c>
      <c r="E33" s="5">
        <f t="shared" si="2"/>
        <v>0.32747857292685423</v>
      </c>
      <c r="F33" s="12"/>
      <c r="G33" s="2">
        <f t="shared" si="7"/>
        <v>3.3000000000000016</v>
      </c>
      <c r="H33" s="1" t="s">
        <v>5</v>
      </c>
      <c r="I33" s="11">
        <f t="shared" si="3"/>
        <v>66.00000000000003</v>
      </c>
      <c r="K33" s="9">
        <f t="shared" si="4"/>
        <v>1.0054238238000022</v>
      </c>
      <c r="M33" s="13">
        <f t="shared" si="5"/>
        <v>0.039956357631516844</v>
      </c>
      <c r="O33" s="13">
        <f t="shared" si="6"/>
        <v>1.960043642368483</v>
      </c>
    </row>
    <row r="34" spans="1:15" ht="12.75">
      <c r="A34">
        <f t="shared" si="0"/>
        <v>14.206770210682118</v>
      </c>
      <c r="C34">
        <f t="shared" si="1"/>
        <v>1470.5882352941169</v>
      </c>
      <c r="E34" s="5">
        <f t="shared" si="2"/>
        <v>0.32326757233334275</v>
      </c>
      <c r="F34" s="12"/>
      <c r="G34" s="2">
        <f t="shared" si="7"/>
        <v>3.4000000000000017</v>
      </c>
      <c r="H34" s="1" t="s">
        <v>5</v>
      </c>
      <c r="I34" s="11">
        <f t="shared" si="3"/>
        <v>68.00000000000003</v>
      </c>
      <c r="K34" s="9">
        <f t="shared" si="4"/>
        <v>1.1329456608000024</v>
      </c>
      <c r="M34" s="13">
        <f t="shared" si="5"/>
        <v>0.03878117064235458</v>
      </c>
      <c r="O34" s="13">
        <f t="shared" si="6"/>
        <v>1.9612188293576454</v>
      </c>
    </row>
    <row r="35" spans="1:15" ht="12.75">
      <c r="A35">
        <f t="shared" si="0"/>
        <v>13.946969343619784</v>
      </c>
      <c r="C35">
        <f t="shared" si="1"/>
        <v>1428.5714285714278</v>
      </c>
      <c r="E35" s="5">
        <f t="shared" si="2"/>
        <v>0.3200617820713015</v>
      </c>
      <c r="F35" s="12"/>
      <c r="G35" s="2">
        <f t="shared" si="7"/>
        <v>3.5000000000000018</v>
      </c>
      <c r="H35" s="1" t="s">
        <v>5</v>
      </c>
      <c r="I35" s="11">
        <f t="shared" si="3"/>
        <v>70.00000000000003</v>
      </c>
      <c r="K35" s="9">
        <f t="shared" si="4"/>
        <v>1.2722298750000027</v>
      </c>
      <c r="M35" s="13">
        <f t="shared" si="5"/>
        <v>0.03767313719543017</v>
      </c>
      <c r="O35" s="13">
        <f t="shared" si="6"/>
        <v>1.9623268628045698</v>
      </c>
    </row>
    <row r="36" spans="1:15" ht="12.75">
      <c r="A36">
        <f t="shared" si="0"/>
        <v>13.66464418615828</v>
      </c>
      <c r="C36">
        <f t="shared" si="1"/>
        <v>1388.8888888888882</v>
      </c>
      <c r="E36" s="5">
        <f t="shared" si="2"/>
        <v>0.31776965433437065</v>
      </c>
      <c r="F36" s="12"/>
      <c r="G36" s="2">
        <f t="shared" si="7"/>
        <v>3.600000000000002</v>
      </c>
      <c r="H36" s="1" t="s">
        <v>5</v>
      </c>
      <c r="I36" s="11">
        <f t="shared" si="3"/>
        <v>72.00000000000004</v>
      </c>
      <c r="K36" s="9">
        <f t="shared" si="4"/>
        <v>1.423978444800004</v>
      </c>
      <c r="M36" s="13">
        <f t="shared" si="5"/>
        <v>0.036626661162223774</v>
      </c>
      <c r="O36" s="13">
        <f t="shared" si="6"/>
        <v>1.9633733388377763</v>
      </c>
    </row>
    <row r="37" spans="1:15" ht="12.75">
      <c r="A37">
        <f aca="true" t="shared" si="8" ref="A37:A60">(O37*ho*0.001)/(E37*0.0001*6.28*G37)</f>
        <v>13.36333895338353</v>
      </c>
      <c r="C37">
        <f aca="true" t="shared" si="9" ref="C37:C60">(nm*ho)/G37</f>
        <v>1351.3513513513506</v>
      </c>
      <c r="E37" s="5">
        <f aca="true" t="shared" si="10" ref="E37:E56">(Jasztal+Jorsó+K37)/(G37^2)+Jkk+Jm</f>
        <v>0.31631184303677456</v>
      </c>
      <c r="F37" s="12"/>
      <c r="G37" s="2">
        <f t="shared" si="7"/>
        <v>3.700000000000002</v>
      </c>
      <c r="H37" s="1" t="s">
        <v>5</v>
      </c>
      <c r="I37" s="11">
        <f aca="true" t="shared" si="11" ref="I37:I60">G37*Dkk</f>
        <v>74.00000000000004</v>
      </c>
      <c r="K37" s="9">
        <f aca="true" t="shared" si="12" ref="K37:K60">((I37*0.1)^4*3.14*ronk*0.001*lnk*0.1)/32</f>
        <v>1.5889136958000043</v>
      </c>
      <c r="M37" s="13">
        <f aca="true" t="shared" si="13" ref="M37:M60">(((mű*9.81*m)+F)*ho*0.001)/(éta*0.01*6.28*G37)</f>
        <v>0.03563675140108259</v>
      </c>
      <c r="O37" s="13">
        <f aca="true" t="shared" si="14" ref="O37:O60">Mm-M37</f>
        <v>1.9643632485989173</v>
      </c>
    </row>
    <row r="38" spans="1:15" ht="12.75">
      <c r="A38">
        <f t="shared" si="8"/>
        <v>13.046448233774225</v>
      </c>
      <c r="C38">
        <f t="shared" si="9"/>
        <v>1315.7894736842097</v>
      </c>
      <c r="E38" s="5">
        <f t="shared" si="10"/>
        <v>0.31561930305910274</v>
      </c>
      <c r="F38" s="12"/>
      <c r="G38" s="2">
        <f aca="true" t="shared" si="15" ref="G38:G60">G37+0.1</f>
        <v>3.800000000000002</v>
      </c>
      <c r="H38" s="1" t="s">
        <v>5</v>
      </c>
      <c r="I38" s="11">
        <f t="shared" si="11"/>
        <v>76.00000000000004</v>
      </c>
      <c r="K38" s="9">
        <f t="shared" si="12"/>
        <v>1.767778300800005</v>
      </c>
      <c r="M38" s="13">
        <f t="shared" si="13"/>
        <v>0.03469894215368568</v>
      </c>
      <c r="O38" s="13">
        <f t="shared" si="14"/>
        <v>1.9653010578463144</v>
      </c>
    </row>
    <row r="39" spans="1:15" ht="12.75">
      <c r="A39">
        <f t="shared" si="8"/>
        <v>12.717178205683153</v>
      </c>
      <c r="C39">
        <f t="shared" si="9"/>
        <v>1282.0512820512813</v>
      </c>
      <c r="E39" s="5">
        <f t="shared" si="10"/>
        <v>0.31563172617839863</v>
      </c>
      <c r="F39" s="12"/>
      <c r="G39" s="2">
        <f t="shared" si="15"/>
        <v>3.900000000000002</v>
      </c>
      <c r="H39" s="1" t="s">
        <v>5</v>
      </c>
      <c r="I39" s="11">
        <f t="shared" si="11"/>
        <v>78.00000000000004</v>
      </c>
      <c r="K39" s="9">
        <f t="shared" si="12"/>
        <v>1.9613352798000045</v>
      </c>
      <c r="M39" s="13">
        <f t="shared" si="13"/>
        <v>0.03380922568820656</v>
      </c>
      <c r="O39" s="13">
        <f t="shared" si="14"/>
        <v>1.9661907743117935</v>
      </c>
    </row>
    <row r="40" spans="1:15" ht="12.75">
      <c r="A40">
        <f t="shared" si="8"/>
        <v>12.378517629616885</v>
      </c>
      <c r="C40">
        <f t="shared" si="9"/>
        <v>1249.9999999999995</v>
      </c>
      <c r="E40" s="5">
        <f t="shared" si="10"/>
        <v>0.31629624721084026</v>
      </c>
      <c r="F40" s="12"/>
      <c r="G40" s="2">
        <f t="shared" si="15"/>
        <v>4.000000000000002</v>
      </c>
      <c r="H40" s="1" t="s">
        <v>5</v>
      </c>
      <c r="I40" s="11">
        <f t="shared" si="11"/>
        <v>80.00000000000003</v>
      </c>
      <c r="K40" s="9">
        <f t="shared" si="12"/>
        <v>2.1703680000000043</v>
      </c>
      <c r="M40" s="13">
        <f t="shared" si="13"/>
        <v>0.0329639950460014</v>
      </c>
      <c r="O40" s="13">
        <f t="shared" si="14"/>
        <v>1.9670360049539986</v>
      </c>
    </row>
    <row r="41" spans="1:15" ht="12.75">
      <c r="A41">
        <f t="shared" si="8"/>
        <v>12.03321805459853</v>
      </c>
      <c r="C41">
        <f t="shared" si="9"/>
        <v>1219.5121951219508</v>
      </c>
      <c r="E41" s="5">
        <f t="shared" si="10"/>
        <v>0.31756636830300083</v>
      </c>
      <c r="F41" s="12"/>
      <c r="G41" s="2">
        <f t="shared" si="15"/>
        <v>4.100000000000001</v>
      </c>
      <c r="H41" s="1" t="s">
        <v>5</v>
      </c>
      <c r="I41" s="11">
        <f t="shared" si="11"/>
        <v>82.00000000000003</v>
      </c>
      <c r="K41" s="9">
        <f t="shared" si="12"/>
        <v>2.3956801758000044</v>
      </c>
      <c r="M41" s="13">
        <f t="shared" si="13"/>
        <v>0.032159995166830636</v>
      </c>
      <c r="O41" s="13">
        <f t="shared" si="14"/>
        <v>1.9678400048331695</v>
      </c>
    </row>
    <row r="42" spans="1:15" ht="12.75">
      <c r="A42">
        <f t="shared" si="8"/>
        <v>11.683782374832788</v>
      </c>
      <c r="C42">
        <f t="shared" si="9"/>
        <v>1190.4761904761901</v>
      </c>
      <c r="E42" s="5">
        <f t="shared" si="10"/>
        <v>0.3194010603272928</v>
      </c>
      <c r="F42" s="12"/>
      <c r="G42" s="2">
        <f t="shared" si="15"/>
        <v>4.200000000000001</v>
      </c>
      <c r="H42" s="1" t="s">
        <v>5</v>
      </c>
      <c r="I42" s="11">
        <f t="shared" si="11"/>
        <v>84.00000000000003</v>
      </c>
      <c r="K42" s="9">
        <f t="shared" si="12"/>
        <v>2.6380958688000047</v>
      </c>
      <c r="M42" s="13">
        <f t="shared" si="13"/>
        <v>0.03139428099619181</v>
      </c>
      <c r="O42" s="13">
        <f t="shared" si="14"/>
        <v>1.9686057190038082</v>
      </c>
    </row>
    <row r="43" spans="1:15" ht="12.75">
      <c r="A43">
        <f t="shared" si="8"/>
        <v>11.332460680400992</v>
      </c>
      <c r="C43">
        <f t="shared" si="9"/>
        <v>1162.7906976744184</v>
      </c>
      <c r="E43" s="5">
        <f t="shared" si="10"/>
        <v>0.32176400882495637</v>
      </c>
      <c r="F43" s="12"/>
      <c r="G43" s="2">
        <f t="shared" si="15"/>
        <v>4.300000000000001</v>
      </c>
      <c r="H43" s="1" t="s">
        <v>5</v>
      </c>
      <c r="I43" s="11">
        <f t="shared" si="11"/>
        <v>86.00000000000001</v>
      </c>
      <c r="K43" s="9">
        <f t="shared" si="12"/>
        <v>2.898459487800002</v>
      </c>
      <c r="M43" s="13">
        <f t="shared" si="13"/>
        <v>0.030664181438140845</v>
      </c>
      <c r="O43" s="13">
        <f t="shared" si="14"/>
        <v>1.9693358185618592</v>
      </c>
    </row>
    <row r="44" spans="1:15" ht="12.75">
      <c r="A44">
        <f t="shared" si="8"/>
        <v>10.981252250446728</v>
      </c>
      <c r="C44">
        <f t="shared" si="9"/>
        <v>1136.3636363636363</v>
      </c>
      <c r="E44" s="5">
        <f t="shared" si="10"/>
        <v>0.3246229785213556</v>
      </c>
      <c r="F44" s="12"/>
      <c r="G44" s="2">
        <f t="shared" si="15"/>
        <v>4.4</v>
      </c>
      <c r="H44" s="1" t="s">
        <v>5</v>
      </c>
      <c r="I44" s="11">
        <f t="shared" si="11"/>
        <v>88</v>
      </c>
      <c r="K44" s="9">
        <f t="shared" si="12"/>
        <v>3.1776357888000017</v>
      </c>
      <c r="M44" s="13">
        <f t="shared" si="13"/>
        <v>0.029967268223637645</v>
      </c>
      <c r="O44" s="13">
        <f t="shared" si="14"/>
        <v>1.9700327317763624</v>
      </c>
    </row>
    <row r="45" spans="1:15" ht="12.75">
      <c r="A45">
        <f t="shared" si="8"/>
        <v>10.631912522373142</v>
      </c>
      <c r="C45">
        <f t="shared" si="9"/>
        <v>1111.111111111111</v>
      </c>
      <c r="E45" s="5">
        <f t="shared" si="10"/>
        <v>0.32794927557399717</v>
      </c>
      <c r="F45" s="12"/>
      <c r="G45" s="2">
        <f t="shared" si="15"/>
        <v>4.5</v>
      </c>
      <c r="H45" s="1" t="s">
        <v>5</v>
      </c>
      <c r="I45" s="11">
        <f t="shared" si="11"/>
        <v>90</v>
      </c>
      <c r="K45" s="9">
        <f t="shared" si="12"/>
        <v>3.476509875</v>
      </c>
      <c r="M45" s="13">
        <f t="shared" si="13"/>
        <v>0.029301328929779033</v>
      </c>
      <c r="O45" s="13">
        <f t="shared" si="14"/>
        <v>1.970698671070221</v>
      </c>
    </row>
    <row r="46" spans="1:15" ht="12.75">
      <c r="A46">
        <f t="shared" si="8"/>
        <v>10.285963917322132</v>
      </c>
      <c r="C46">
        <f t="shared" si="9"/>
        <v>1086.9565217391305</v>
      </c>
      <c r="E46" s="5">
        <f t="shared" si="10"/>
        <v>0.33171729074543693</v>
      </c>
      <c r="F46" s="12"/>
      <c r="G46" s="2">
        <f t="shared" si="15"/>
        <v>4.6</v>
      </c>
      <c r="H46" s="1" t="s">
        <v>5</v>
      </c>
      <c r="I46" s="11">
        <f t="shared" si="11"/>
        <v>92</v>
      </c>
      <c r="K46" s="9">
        <f t="shared" si="12"/>
        <v>3.795987196800002</v>
      </c>
      <c r="M46" s="13">
        <f t="shared" si="13"/>
        <v>0.028664343518262102</v>
      </c>
      <c r="O46" s="13">
        <f t="shared" si="14"/>
        <v>1.971335656481738</v>
      </c>
    </row>
    <row r="47" spans="1:15" ht="12.75">
      <c r="A47">
        <f t="shared" si="8"/>
        <v>9.944709492415583</v>
      </c>
      <c r="C47">
        <f t="shared" si="9"/>
        <v>1063.8297872340427</v>
      </c>
      <c r="E47" s="5">
        <f t="shared" si="10"/>
        <v>0.3359041098765705</v>
      </c>
      <c r="F47" s="12"/>
      <c r="G47" s="2">
        <f t="shared" si="15"/>
        <v>4.699999999999999</v>
      </c>
      <c r="H47" s="1" t="s">
        <v>5</v>
      </c>
      <c r="I47" s="11">
        <f t="shared" si="11"/>
        <v>93.99999999999999</v>
      </c>
      <c r="K47" s="9">
        <f t="shared" si="12"/>
        <v>4.136993551799997</v>
      </c>
      <c r="M47" s="13">
        <f t="shared" si="13"/>
        <v>0.02805446386893738</v>
      </c>
      <c r="O47" s="13">
        <f t="shared" si="14"/>
        <v>1.9719455361310627</v>
      </c>
    </row>
    <row r="48" spans="1:15" ht="12.75">
      <c r="A48">
        <f t="shared" si="8"/>
        <v>9.60924850754135</v>
      </c>
      <c r="C48">
        <f t="shared" si="9"/>
        <v>1041.666666666667</v>
      </c>
      <c r="E48" s="5">
        <f t="shared" si="10"/>
        <v>0.34048918056308347</v>
      </c>
      <c r="F48" s="12"/>
      <c r="G48" s="2">
        <f t="shared" si="15"/>
        <v>4.799999999999999</v>
      </c>
      <c r="H48" s="1" t="s">
        <v>5</v>
      </c>
      <c r="I48" s="11">
        <f t="shared" si="11"/>
        <v>95.99999999999997</v>
      </c>
      <c r="K48" s="9">
        <f t="shared" si="12"/>
        <v>4.500475084799997</v>
      </c>
      <c r="M48" s="13">
        <f t="shared" si="13"/>
        <v>0.02746999587166785</v>
      </c>
      <c r="O48" s="13">
        <f t="shared" si="14"/>
        <v>1.9725300041283322</v>
      </c>
    </row>
    <row r="49" spans="1:15" ht="12.75">
      <c r="A49">
        <f t="shared" si="8"/>
        <v>9.28049312517032</v>
      </c>
      <c r="C49">
        <f t="shared" si="9"/>
        <v>1020.4081632653064</v>
      </c>
      <c r="E49" s="5">
        <f t="shared" si="10"/>
        <v>0.3454540259547456</v>
      </c>
      <c r="F49" s="12"/>
      <c r="G49" s="2">
        <f t="shared" si="15"/>
        <v>4.899999999999999</v>
      </c>
      <c r="H49" s="1" t="s">
        <v>5</v>
      </c>
      <c r="I49" s="11">
        <f t="shared" si="11"/>
        <v>97.99999999999997</v>
      </c>
      <c r="K49" s="9">
        <f t="shared" si="12"/>
        <v>4.887398287799996</v>
      </c>
      <c r="M49" s="13">
        <f t="shared" si="13"/>
        <v>0.02690938371102157</v>
      </c>
      <c r="O49" s="13">
        <f t="shared" si="14"/>
        <v>1.9730906162889785</v>
      </c>
    </row>
    <row r="50" spans="1:15" ht="12.75">
      <c r="A50">
        <f t="shared" si="8"/>
        <v>8.959185595075605</v>
      </c>
      <c r="C50">
        <f t="shared" si="9"/>
        <v>1000.0000000000003</v>
      </c>
      <c r="E50" s="5">
        <f t="shared" si="10"/>
        <v>0.35078199821493783</v>
      </c>
      <c r="F50" s="12"/>
      <c r="G50" s="2">
        <f t="shared" si="15"/>
        <v>4.999999999999998</v>
      </c>
      <c r="H50" s="1" t="s">
        <v>5</v>
      </c>
      <c r="I50" s="11">
        <f t="shared" si="11"/>
        <v>99.99999999999997</v>
      </c>
      <c r="K50" s="9">
        <f t="shared" si="12"/>
        <v>5.298749999999998</v>
      </c>
      <c r="M50" s="13">
        <f t="shared" si="13"/>
        <v>0.026371196036801138</v>
      </c>
      <c r="O50" s="13">
        <f t="shared" si="14"/>
        <v>1.9736288039631988</v>
      </c>
    </row>
    <row r="51" spans="1:15" ht="12.75">
      <c r="A51">
        <f t="shared" si="8"/>
        <v>8.64591540407514</v>
      </c>
      <c r="C51">
        <f t="shared" si="9"/>
        <v>980.3921568627455</v>
      </c>
      <c r="E51" s="5">
        <f t="shared" si="10"/>
        <v>0.3564580654814856</v>
      </c>
      <c r="F51" s="12"/>
      <c r="G51" s="2">
        <f t="shared" si="15"/>
        <v>5.099999999999998</v>
      </c>
      <c r="H51" s="1" t="s">
        <v>5</v>
      </c>
      <c r="I51" s="11">
        <f t="shared" si="11"/>
        <v>101.99999999999996</v>
      </c>
      <c r="K51" s="9">
        <f t="shared" si="12"/>
        <v>5.735537407799992</v>
      </c>
      <c r="M51" s="13">
        <f t="shared" si="13"/>
        <v>0.025854113761569746</v>
      </c>
      <c r="O51" s="13">
        <f t="shared" si="14"/>
        <v>1.9741458862384302</v>
      </c>
    </row>
    <row r="52" spans="1:15" ht="12.75">
      <c r="A52">
        <f t="shared" si="8"/>
        <v>8.341135988809347</v>
      </c>
      <c r="C52">
        <f t="shared" si="9"/>
        <v>961.538461538462</v>
      </c>
      <c r="E52" s="5">
        <f t="shared" si="10"/>
        <v>0.3624686272253491</v>
      </c>
      <c r="F52" s="12"/>
      <c r="G52" s="2">
        <f t="shared" si="15"/>
        <v>5.1999999999999975</v>
      </c>
      <c r="H52" s="1" t="s">
        <v>5</v>
      </c>
      <c r="I52" s="11">
        <f t="shared" si="11"/>
        <v>103.99999999999994</v>
      </c>
      <c r="K52" s="9">
        <f t="shared" si="12"/>
        <v>6.19878804479999</v>
      </c>
      <c r="M52" s="13">
        <f t="shared" si="13"/>
        <v>0.025356919266154947</v>
      </c>
      <c r="O52" s="13">
        <f t="shared" si="14"/>
        <v>1.974643080733845</v>
      </c>
    </row>
    <row r="53" spans="1:15" ht="12.75">
      <c r="A53">
        <f t="shared" si="8"/>
        <v>8.04518071403677</v>
      </c>
      <c r="C53">
        <f t="shared" si="9"/>
        <v>943.3962264150948</v>
      </c>
      <c r="E53" s="5">
        <f t="shared" si="10"/>
        <v>0.36880135376195944</v>
      </c>
      <c r="F53" s="12"/>
      <c r="G53" s="2">
        <f t="shared" si="15"/>
        <v>5.299999999999997</v>
      </c>
      <c r="H53" s="1" t="s">
        <v>5</v>
      </c>
      <c r="I53" s="11">
        <f t="shared" si="11"/>
        <v>105.99999999999994</v>
      </c>
      <c r="K53" s="9">
        <f t="shared" si="12"/>
        <v>6.689549791799988</v>
      </c>
      <c r="M53" s="13">
        <f t="shared" si="13"/>
        <v>0.02487848682717089</v>
      </c>
      <c r="O53" s="13">
        <f t="shared" si="14"/>
        <v>1.975121513172829</v>
      </c>
    </row>
    <row r="54" spans="1:15" ht="12.75">
      <c r="A54">
        <f t="shared" si="8"/>
        <v>7.758277908617734</v>
      </c>
      <c r="C54">
        <f t="shared" si="9"/>
        <v>925.9259259259264</v>
      </c>
      <c r="E54" s="5">
        <f t="shared" si="10"/>
        <v>0.37544504637083137</v>
      </c>
      <c r="F54" s="12"/>
      <c r="G54" s="2">
        <f t="shared" si="15"/>
        <v>5.399999999999997</v>
      </c>
      <c r="H54" s="1" t="s">
        <v>5</v>
      </c>
      <c r="I54" s="11">
        <f t="shared" si="11"/>
        <v>107.99999999999994</v>
      </c>
      <c r="K54" s="9">
        <f t="shared" si="12"/>
        <v>7.208890876799988</v>
      </c>
      <c r="M54" s="13">
        <f t="shared" si="13"/>
        <v>0.024417774108149208</v>
      </c>
      <c r="O54" s="13">
        <f t="shared" si="14"/>
        <v>1.9755822258918507</v>
      </c>
    </row>
    <row r="55" spans="1:15" ht="12.75">
      <c r="A55">
        <f t="shared" si="8"/>
        <v>7.480564826145489</v>
      </c>
      <c r="C55">
        <f t="shared" si="9"/>
        <v>909.0909090909097</v>
      </c>
      <c r="E55" s="5">
        <f t="shared" si="10"/>
        <v>0.3823895150536673</v>
      </c>
      <c r="F55" s="12"/>
      <c r="G55" s="2">
        <f t="shared" si="15"/>
        <v>5.4999999999999964</v>
      </c>
      <c r="H55" s="1" t="s">
        <v>5</v>
      </c>
      <c r="I55" s="11">
        <f t="shared" si="11"/>
        <v>109.99999999999993</v>
      </c>
      <c r="K55" s="9">
        <f t="shared" si="12"/>
        <v>7.757899874999982</v>
      </c>
      <c r="M55" s="13">
        <f t="shared" si="13"/>
        <v>0.023973814578910135</v>
      </c>
      <c r="O55" s="13">
        <f t="shared" si="14"/>
        <v>1.9760261854210899</v>
      </c>
    </row>
    <row r="56" spans="1:15" ht="12.75">
      <c r="A56">
        <f t="shared" si="8"/>
        <v>7.21210045781873</v>
      </c>
      <c r="C56">
        <f t="shared" si="9"/>
        <v>892.8571428571435</v>
      </c>
      <c r="E56" s="5">
        <f t="shared" si="10"/>
        <v>0.3896254714341019</v>
      </c>
      <c r="F56" s="12"/>
      <c r="G56" s="2">
        <f t="shared" si="15"/>
        <v>5.599999999999996</v>
      </c>
      <c r="H56" s="1" t="s">
        <v>5</v>
      </c>
      <c r="I56" s="11">
        <f t="shared" si="11"/>
        <v>111.99999999999991</v>
      </c>
      <c r="K56" s="9">
        <f t="shared" si="12"/>
        <v>8.33768570879998</v>
      </c>
      <c r="M56" s="13">
        <f t="shared" si="13"/>
        <v>0.023545710747143882</v>
      </c>
      <c r="O56" s="13">
        <f t="shared" si="14"/>
        <v>1.976454289252856</v>
      </c>
    </row>
    <row r="57" spans="1:15" ht="12.75">
      <c r="A57">
        <f t="shared" si="8"/>
        <v>6.952877172906378</v>
      </c>
      <c r="C57">
        <f t="shared" si="9"/>
        <v>877.192982456141</v>
      </c>
      <c r="E57" s="5">
        <f>(Jasztal+Jorsó+K57)/G57^2+Jkk+Jm</f>
        <v>0.39714443469293426</v>
      </c>
      <c r="F57" s="12"/>
      <c r="G57" s="2">
        <f t="shared" si="15"/>
        <v>5.699999999999996</v>
      </c>
      <c r="H57" s="1" t="s">
        <v>5</v>
      </c>
      <c r="I57" s="11">
        <f t="shared" si="11"/>
        <v>113.99999999999991</v>
      </c>
      <c r="K57" s="9">
        <f t="shared" si="12"/>
        <v>8.949377647799976</v>
      </c>
      <c r="M57" s="13">
        <f t="shared" si="13"/>
        <v>0.02313262810245715</v>
      </c>
      <c r="O57" s="13">
        <f t="shared" si="14"/>
        <v>1.976867371897543</v>
      </c>
    </row>
    <row r="58" spans="1:15" ht="12.75">
      <c r="A58">
        <f t="shared" si="8"/>
        <v>6.7028311985941285</v>
      </c>
      <c r="C58">
        <f t="shared" si="9"/>
        <v>862.0689655172421</v>
      </c>
      <c r="E58" s="5">
        <f>(Jasztal+Jorsó+K58)/G58^2+Jkk+Jm</f>
        <v>0.4049386487566421</v>
      </c>
      <c r="F58" s="12"/>
      <c r="G58" s="2">
        <f t="shared" si="15"/>
        <v>5.799999999999995</v>
      </c>
      <c r="H58" s="1" t="s">
        <v>5</v>
      </c>
      <c r="I58" s="11">
        <f t="shared" si="11"/>
        <v>115.99999999999991</v>
      </c>
      <c r="K58" s="9">
        <f t="shared" si="12"/>
        <v>9.594125308799978</v>
      </c>
      <c r="M58" s="13">
        <f t="shared" si="13"/>
        <v>0.022733789686897543</v>
      </c>
      <c r="O58" s="13">
        <f t="shared" si="14"/>
        <v>1.9772662103131025</v>
      </c>
    </row>
    <row r="59" spans="1:15" ht="12.75">
      <c r="A59">
        <f t="shared" si="8"/>
        <v>6.461851977780316</v>
      </c>
      <c r="C59">
        <f t="shared" si="9"/>
        <v>847.4576271186448</v>
      </c>
      <c r="E59" s="5">
        <f>(Jasztal+Jorsó+K59)/G59^2+Jkk+Jm</f>
        <v>0.4130010092264702</v>
      </c>
      <c r="F59" s="12"/>
      <c r="G59" s="2">
        <f t="shared" si="15"/>
        <v>5.899999999999995</v>
      </c>
      <c r="H59" s="1" t="s">
        <v>5</v>
      </c>
      <c r="I59" s="11">
        <f t="shared" si="11"/>
        <v>117.9999999999999</v>
      </c>
      <c r="K59" s="10">
        <f t="shared" si="12"/>
        <v>10.273098655799965</v>
      </c>
      <c r="M59" s="13">
        <f t="shared" si="13"/>
        <v>0.022348471217628094</v>
      </c>
      <c r="O59" s="13">
        <f t="shared" si="14"/>
        <v>1.977651528782372</v>
      </c>
    </row>
    <row r="60" spans="1:15" ht="12.75">
      <c r="A60">
        <f t="shared" si="8"/>
        <v>6.2297904621315565</v>
      </c>
      <c r="C60">
        <f t="shared" si="9"/>
        <v>833.333333333334</v>
      </c>
      <c r="E60" s="5">
        <f>(Jasztal+Jorsó+K60)/(G60^2)+Jkk+Jm</f>
        <v>0.42132499876037305</v>
      </c>
      <c r="F60" s="12"/>
      <c r="G60" s="2">
        <f t="shared" si="15"/>
        <v>5.999999999999995</v>
      </c>
      <c r="H60" s="1" t="s">
        <v>5</v>
      </c>
      <c r="I60" s="11">
        <f t="shared" si="11"/>
        <v>119.99999999999989</v>
      </c>
      <c r="K60" s="7">
        <f t="shared" si="12"/>
        <v>10.987487999999964</v>
      </c>
      <c r="M60" s="13">
        <f t="shared" si="13"/>
        <v>0.021975996697334296</v>
      </c>
      <c r="O60" s="13">
        <f t="shared" si="14"/>
        <v>1.9780240033026657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C10"/>
  <sheetViews>
    <sheetView workbookViewId="0" topLeftCell="A1">
      <selection activeCell="D15" sqref="D15"/>
    </sheetView>
  </sheetViews>
  <sheetFormatPr defaultColWidth="9.140625" defaultRowHeight="12.75"/>
  <sheetData>
    <row r="10" ht="12.75">
      <c r="C10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2011-12-14T23:19:37Z</dcterms:created>
  <dcterms:modified xsi:type="dcterms:W3CDTF">2011-12-24T07:53:31Z</dcterms:modified>
  <cp:category/>
  <cp:version/>
  <cp:contentType/>
  <cp:contentStatus/>
</cp:coreProperties>
</file>