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'Munka1'!$C$11</definedName>
    <definedName name="anyag">'Munka1'!$L$7:$L$8</definedName>
    <definedName name="Dkk">'Munka1'!$I$21</definedName>
    <definedName name="Dnk">'Munka1'!$I$3</definedName>
    <definedName name="Dnkopt">'Munka1'!$I$3</definedName>
    <definedName name="Do">'Munka1'!$E$19</definedName>
    <definedName name="éta">'Munka1'!$E$25</definedName>
    <definedName name="F">'Munka1'!$E$15</definedName>
    <definedName name="ho">'Munka1'!$E$23</definedName>
    <definedName name="i">'Munka1'!#REF!</definedName>
    <definedName name="iopt">'Munka1'!$J$15</definedName>
    <definedName name="Jasztal">'Munka1'!$E$5</definedName>
    <definedName name="Jkk">'Munka1'!$I$27</definedName>
    <definedName name="Jm">'Munka1'!$N$20</definedName>
    <definedName name="Jo">'Munka1'!#REF!</definedName>
    <definedName name="Jorsó">'Munka1'!$E$7</definedName>
    <definedName name="lk">'Munka1'!#REF!</definedName>
    <definedName name="lkk">'Munka1'!$I$23</definedName>
    <definedName name="lnk">'Munka1'!$I$5</definedName>
    <definedName name="lo">'Munka1'!$E$21</definedName>
    <definedName name="m">'Munka1'!$E$17</definedName>
    <definedName name="Me">'Munka2'!$M$5</definedName>
    <definedName name="Mgy">'Munka1'!#REF!</definedName>
    <definedName name="Mm">'Munka1'!$N$18</definedName>
    <definedName name="mü">'Munka1'!#REF!</definedName>
    <definedName name="mű">'Munka1'!$E$27</definedName>
    <definedName name="nm">'Munka1'!$N$16</definedName>
    <definedName name="nü">'Munka1'!$E$25</definedName>
    <definedName name="qwe">'Munka1'!#REF!</definedName>
    <definedName name="ro">'Munka1'!#REF!</definedName>
    <definedName name="rokk">'Munka1'!$K$25</definedName>
    <definedName name="ronk">'Munka1'!$K$7</definedName>
    <definedName name="ronki">'Munka1'!#REF!</definedName>
    <definedName name="v">'Munka1'!$C$9</definedName>
  </definedNames>
  <calcPr fullCalcOnLoad="1"/>
</workbook>
</file>

<file path=xl/sharedStrings.xml><?xml version="1.0" encoding="utf-8"?>
<sst xmlns="http://schemas.openxmlformats.org/spreadsheetml/2006/main" count="155" uniqueCount="69">
  <si>
    <t>N</t>
  </si>
  <si>
    <t>mm</t>
  </si>
  <si>
    <t>kgcm2</t>
  </si>
  <si>
    <t>kg</t>
  </si>
  <si>
    <t>Nm</t>
  </si>
  <si>
    <t xml:space="preserve">       max. sebesség</t>
  </si>
  <si>
    <t xml:space="preserve">         orsó átmérője</t>
  </si>
  <si>
    <t>orsó m. emelkedése</t>
  </si>
  <si>
    <t xml:space="preserve">           orsó hossza</t>
  </si>
  <si>
    <t>motor fordulatszáma</t>
  </si>
  <si>
    <t xml:space="preserve">        motor inerciája</t>
  </si>
  <si>
    <t xml:space="preserve">    motor nyomatéka</t>
  </si>
  <si>
    <t>:1</t>
  </si>
  <si>
    <t xml:space="preserve">     áttétel aránya</t>
  </si>
  <si>
    <t>nagy kerék</t>
  </si>
  <si>
    <t>inercia kgcm2</t>
  </si>
  <si>
    <t>átmérője mm</t>
  </si>
  <si>
    <t xml:space="preserve">        orsó inerciája</t>
  </si>
  <si>
    <t>opt. nagy kerék átm.</t>
  </si>
  <si>
    <t>összes</t>
  </si>
  <si>
    <t xml:space="preserve">       max. gyorsulás</t>
  </si>
  <si>
    <t>m/s2</t>
  </si>
  <si>
    <t>kis kerék szélessége</t>
  </si>
  <si>
    <t xml:space="preserve">         orsó hatásfoka  (60-95%)</t>
  </si>
  <si>
    <t>mozgó elem tömege</t>
  </si>
  <si>
    <t xml:space="preserve">      szánok súrlódási tényezője</t>
  </si>
  <si>
    <t xml:space="preserve"> (0,02-0,1)  Z tengely estén: (1)</t>
  </si>
  <si>
    <t>%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</si>
  <si>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</si>
  <si>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</si>
  <si>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</si>
  <si>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</si>
  <si>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</si>
  <si>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</si>
  <si>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mozgó tömeg inerciája</t>
  </si>
  <si>
    <t>az orsóra redukálva</t>
  </si>
  <si>
    <t>optimális áttétel arány</t>
  </si>
  <si>
    <t>Csak a zöld mezőket lehet kitölteni, figyelj a mértékegységekre!!!</t>
  </si>
  <si>
    <t>nagy kerék inerciája</t>
  </si>
  <si>
    <t xml:space="preserve">          forgácsoló erő</t>
  </si>
  <si>
    <t xml:space="preserve">    kg/dm3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</si>
  <si>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</si>
  <si>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</si>
  <si>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</si>
  <si>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</si>
  <si>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</si>
  <si>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</si>
  <si>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</si>
  <si>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Direkthajtás esetén a nagy kerék szélessége 0.</t>
  </si>
  <si>
    <t>A kis kerékhez a kuplung adatait kell írni.</t>
  </si>
  <si>
    <t>találhatók a dierkthajtás eredményei.</t>
  </si>
  <si>
    <t>A "Munka2" lapon a szürkével jelölt cellákban</t>
  </si>
  <si>
    <t xml:space="preserve">     200W</t>
  </si>
  <si>
    <t xml:space="preserve">     400W</t>
  </si>
  <si>
    <t>SGM sor.</t>
  </si>
  <si>
    <t xml:space="preserve">     750W</t>
  </si>
  <si>
    <t xml:space="preserve">     100W</t>
  </si>
  <si>
    <t xml:space="preserve">Yaskawa  </t>
  </si>
  <si>
    <t xml:space="preserve">      50W</t>
  </si>
  <si>
    <t>néhány ismert motor    nyomatéka       és        inerciája</t>
  </si>
  <si>
    <t>E240 DC</t>
  </si>
  <si>
    <t xml:space="preserve">      65W</t>
  </si>
  <si>
    <t>AC servok</t>
  </si>
  <si>
    <t>nagy kerék széles…</t>
  </si>
  <si>
    <t>nagy kerék anyaga</t>
  </si>
  <si>
    <t>kis kerék átmérője</t>
  </si>
  <si>
    <t>kis kerék anyaga</t>
  </si>
  <si>
    <t>kis kerék inerciája</t>
  </si>
  <si>
    <t xml:space="preserve">Mavilor AC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</si>
</sst>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5.25"/>
      <name val="Arial"/>
      <family val="0"/>
    </font>
    <font>
      <b/>
      <sz val="14.25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2" borderId="0" xfId="0" applyFill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justify"/>
    </xf>
    <xf numFmtId="0" fontId="0" fillId="5" borderId="0" xfId="0" applyNumberFormat="1" applyFill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5.756989271841782</c:v>
                </c:pt>
                <c:pt idx="1">
                  <c:v>6.771155019185002</c:v>
                </c:pt>
                <c:pt idx="2">
                  <c:v>7.613468574348158</c:v>
                </c:pt>
                <c:pt idx="3">
                  <c:v>8.281272693410617</c:v>
                </c:pt>
                <c:pt idx="4">
                  <c:v>8.779327998687846</c:v>
                </c:pt>
                <c:pt idx="5">
                  <c:v>9.118283388186166</c:v>
                </c:pt>
                <c:pt idx="6">
                  <c:v>9.312994821858249</c:v>
                </c:pt>
                <c:pt idx="7">
                  <c:v>9.380893796879993</c:v>
                </c:pt>
                <c:pt idx="8">
                  <c:v>9.340548278849564</c:v>
                </c:pt>
                <c:pt idx="9">
                  <c:v>9.210496605920898</c:v>
                </c:pt>
                <c:pt idx="10">
                  <c:v>9.008380655021867</c:v>
                </c:pt>
                <c:pt idx="11">
                  <c:v>8.750364444711579</c:v>
                </c:pt>
                <c:pt idx="12">
                  <c:v>8.450799582817778</c:v>
                </c:pt>
                <c:pt idx="13">
                  <c:v>8.122087580139794</c:v>
                </c:pt>
                <c:pt idx="14">
                  <c:v>7.774687579785607</c:v>
                </c:pt>
                <c:pt idx="15">
                  <c:v>7.41722283276932</c:v>
                </c:pt>
                <c:pt idx="16">
                  <c:v>7.05664718105363</c:v>
                </c:pt>
                <c:pt idx="17">
                  <c:v>6.698441639486266</c:v>
                </c:pt>
                <c:pt idx="18">
                  <c:v>6.346819491671971</c:v>
                </c:pt>
                <c:pt idx="19">
                  <c:v>6.004925406767472</c:v>
                </c:pt>
                <c:pt idx="20">
                  <c:v>5.675019696224697</c:v>
                </c:pt>
                <c:pt idx="21">
                  <c:v>5.358643004340594</c:v>
                </c:pt>
                <c:pt idx="22">
                  <c:v>5.05675965595344</c:v>
                </c:pt>
                <c:pt idx="23">
                  <c:v>4.7698798146194665</c:v>
                </c:pt>
                <c:pt idx="24">
                  <c:v>4.4981617787037385</c:v>
                </c:pt>
                <c:pt idx="25">
                  <c:v>4.241496374073038</c:v>
                </c:pt>
                <c:pt idx="26">
                  <c:v>3.9995756627024988</c:v>
                </c:pt>
                <c:pt idx="27">
                  <c:v>3.7719482078850106</c:v>
                </c:pt>
                <c:pt idx="28">
                  <c:v>3.5580630144344347</c:v>
                </c:pt>
                <c:pt idx="29">
                  <c:v>3.3573040628610564</c:v>
                </c:pt>
                <c:pt idx="30">
                  <c:v>3.169017124317384</c:v>
                </c:pt>
                <c:pt idx="31">
                  <c:v>2.9925303062391864</c:v>
                </c:pt>
                <c:pt idx="32">
                  <c:v>2.8271695536524675</c:v>
                </c:pt>
                <c:pt idx="33">
                  <c:v>2.6722701269112683</c:v>
                </c:pt>
                <c:pt idx="34">
                  <c:v>2.52718489692752</c:v>
                </c:pt>
                <c:pt idx="35">
                  <c:v>2.391290144349398</c:v>
                </c:pt>
                <c:pt idx="36">
                  <c:v>2.2639894183960205</c:v>
                </c:pt>
                <c:pt idx="37">
                  <c:v>2.144715901958389</c:v>
                </c:pt>
                <c:pt idx="38">
                  <c:v>2.0329336395203264</c:v>
                </c:pt>
                <c:pt idx="39">
                  <c:v>1.9281379107717838</c:v>
                </c:pt>
                <c:pt idx="40">
                  <c:v>1.829854972949687</c:v>
                </c:pt>
                <c:pt idx="41">
                  <c:v>1.7376413466577731</c:v>
                </c:pt>
                <c:pt idx="42">
                  <c:v>1.6510827811748139</c:v>
                </c:pt>
                <c:pt idx="43">
                  <c:v>1.5697930043332187</c:v>
                </c:pt>
                <c:pt idx="44">
                  <c:v>1.4934123374786779</c:v>
                </c:pt>
                <c:pt idx="45">
                  <c:v>1.4216062365895974</c:v>
                </c:pt>
                <c:pt idx="46">
                  <c:v>1.3540638053384533</c:v>
                </c:pt>
                <c:pt idx="47">
                  <c:v>1.2904963138931267</c:v>
                </c:pt>
                <c:pt idx="48">
                  <c:v>1.2306357479152836</c:v>
                </c:pt>
                <c:pt idx="49">
                  <c:v>1.1742334049732874</c:v>
                </c:pt>
                <c:pt idx="50">
                  <c:v>1.1210585500122054</c:v>
                </c:pt>
                <c:pt idx="51">
                  <c:v>1.0708971372629885</c:v>
                </c:pt>
                <c:pt idx="52">
                  <c:v>1.0235506027465262</c:v>
                </c:pt>
                <c:pt idx="53">
                  <c:v>0.9788347291125516</c:v>
                </c:pt>
                <c:pt idx="54">
                  <c:v>0.9365785827705437</c:v>
                </c:pt>
                <c:pt idx="55">
                  <c:v>0.8966235219789598</c:v>
                </c:pt>
              </c:numCache>
            </c:numRef>
          </c:val>
          <c:smooth val="0"/>
        </c:ser>
        <c:axId val="49391585"/>
        <c:axId val="41871082"/>
      </c:lineChart>
      <c:catAx>
        <c:axId val="4939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71082"/>
        <c:crosses val="autoZero"/>
        <c:auto val="1"/>
        <c:lblOffset val="100"/>
        <c:tickLblSkip val="5"/>
        <c:tickMarkSkip val="5"/>
        <c:noMultiLvlLbl val="0"/>
      </c:catAx>
      <c:valAx>
        <c:axId val="418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m/s2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1585"/>
        <c:crossesAt val="1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11</xdr:row>
      <xdr:rowOff>133350</xdr:rowOff>
    </xdr:from>
    <xdr:to>
      <xdr:col>8</xdr:col>
      <xdr:colOff>0</xdr:colOff>
      <xdr:row>13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81050" y="1914525"/>
          <a:ext cx="4095750" cy="209550"/>
        </a:xfrm>
        <a:prstGeom prst="rect">
          <a:avLst/>
        </a:prstGeom>
        <a:solidFill>
          <a:srgbClr val="6666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142875</xdr:rowOff>
    </xdr:from>
    <xdr:to>
      <xdr:col>8</xdr:col>
      <xdr:colOff>238125</xdr:colOff>
      <xdr:row>15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867275" y="1600200"/>
          <a:ext cx="247650" cy="8477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600075</xdr:colOff>
      <xdr:row>18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5486400" y="2590800"/>
          <a:ext cx="1209675" cy="4762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152400</xdr:rowOff>
    </xdr:from>
    <xdr:to>
      <xdr:col>5</xdr:col>
      <xdr:colOff>0</xdr:colOff>
      <xdr:row>13</xdr:row>
      <xdr:rowOff>9525</xdr:rowOff>
    </xdr:to>
    <xdr:sp>
      <xdr:nvSpPr>
        <xdr:cNvPr id="4" name="Rectangle 8"/>
        <xdr:cNvSpPr>
          <a:spLocks/>
        </xdr:cNvSpPr>
      </xdr:nvSpPr>
      <xdr:spPr>
        <a:xfrm>
          <a:off x="2447925" y="1447800"/>
          <a:ext cx="600075" cy="666750"/>
        </a:xfrm>
        <a:prstGeom prst="rect">
          <a:avLst/>
        </a:prstGeom>
        <a:solidFill>
          <a:srgbClr val="0000FF">
            <a:alpha val="7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152400</xdr:rowOff>
    </xdr:from>
    <xdr:to>
      <xdr:col>12</xdr:col>
      <xdr:colOff>600075</xdr:colOff>
      <xdr:row>54</xdr:row>
      <xdr:rowOff>133350</xdr:rowOff>
    </xdr:to>
    <xdr:graphicFrame>
      <xdr:nvGraphicFramePr>
        <xdr:cNvPr id="5" name="Chart 26"/>
        <xdr:cNvGraphicFramePr/>
      </xdr:nvGraphicFramePr>
      <xdr:xfrm>
        <a:off x="638175" y="4848225"/>
        <a:ext cx="72771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247650</xdr:colOff>
      <xdr:row>19</xdr:row>
      <xdr:rowOff>9525</xdr:rowOff>
    </xdr:to>
    <xdr:sp>
      <xdr:nvSpPr>
        <xdr:cNvPr id="6" name="Rectangle 27"/>
        <xdr:cNvSpPr>
          <a:spLocks/>
        </xdr:cNvSpPr>
      </xdr:nvSpPr>
      <xdr:spPr>
        <a:xfrm>
          <a:off x="4886325" y="2590800"/>
          <a:ext cx="238125" cy="4953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57150</xdr:rowOff>
    </xdr:from>
    <xdr:to>
      <xdr:col>8</xdr:col>
      <xdr:colOff>590550</xdr:colOff>
      <xdr:row>17</xdr:row>
      <xdr:rowOff>133350</xdr:rowOff>
    </xdr:to>
    <xdr:sp>
      <xdr:nvSpPr>
        <xdr:cNvPr id="7" name="Rectangle 28"/>
        <xdr:cNvSpPr>
          <a:spLocks/>
        </xdr:cNvSpPr>
      </xdr:nvSpPr>
      <xdr:spPr>
        <a:xfrm>
          <a:off x="5133975" y="2809875"/>
          <a:ext cx="333375" cy="762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E15" sqref="E15"/>
    </sheetView>
  </sheetViews>
  <sheetFormatPr defaultColWidth="9.140625" defaultRowHeight="12.75"/>
  <sheetData>
    <row r="1" spans="1:15" ht="12.75">
      <c r="A1" s="31" t="s">
        <v>37</v>
      </c>
      <c r="B1" s="31"/>
      <c r="C1" s="31"/>
      <c r="D1" s="31"/>
      <c r="E1" s="31"/>
      <c r="F1" s="31"/>
      <c r="G1" s="32"/>
      <c r="K1" s="18" t="s">
        <v>48</v>
      </c>
      <c r="L1" s="18"/>
      <c r="M1" s="18"/>
      <c r="N1" s="18"/>
      <c r="O1" s="18"/>
    </row>
    <row r="2" spans="11:15" ht="12.75">
      <c r="K2" s="18" t="s">
        <v>49</v>
      </c>
      <c r="L2" s="18"/>
      <c r="M2" s="18"/>
      <c r="N2" s="18"/>
      <c r="O2" s="18"/>
    </row>
    <row r="3" spans="7:15" ht="12.75">
      <c r="G3" t="s">
        <v>18</v>
      </c>
      <c r="I3" s="16">
        <f>VLOOKUP(MAX(Munka2!A5:A60),Munka2!A5:K60,9,FALSE)</f>
        <v>32.4</v>
      </c>
      <c r="J3" t="s">
        <v>1</v>
      </c>
      <c r="K3" s="18" t="s">
        <v>51</v>
      </c>
      <c r="L3" s="18"/>
      <c r="M3" s="18"/>
      <c r="N3" s="18"/>
      <c r="O3" s="18"/>
    </row>
    <row r="4" spans="3:15" ht="12.75">
      <c r="C4" t="s">
        <v>34</v>
      </c>
      <c r="K4" s="18" t="s">
        <v>50</v>
      </c>
      <c r="L4" s="18"/>
      <c r="M4" s="18"/>
      <c r="N4" s="18"/>
      <c r="O4" s="18"/>
    </row>
    <row r="5" spans="3:10" ht="12.75">
      <c r="C5" t="s">
        <v>35</v>
      </c>
      <c r="E5" s="16">
        <f>((ho*0.1)/6.28)^2*m</f>
        <v>0.1267799910746886</v>
      </c>
      <c r="F5" t="s">
        <v>2</v>
      </c>
      <c r="G5" t="s">
        <v>63</v>
      </c>
      <c r="I5" s="6">
        <v>16</v>
      </c>
      <c r="J5" t="s">
        <v>1</v>
      </c>
    </row>
    <row r="7" spans="3:12" ht="12.75">
      <c r="C7" t="s">
        <v>17</v>
      </c>
      <c r="E7" s="16">
        <f>((Do*0.1)^4*3.14*7.8*0.001*lo*0.1)/32</f>
        <v>0.22571827200000008</v>
      </c>
      <c r="F7" t="s">
        <v>2</v>
      </c>
      <c r="G7" t="s">
        <v>64</v>
      </c>
      <c r="I7" s="6" t="s">
        <v>44</v>
      </c>
      <c r="J7" t="s">
        <v>40</v>
      </c>
      <c r="K7" s="27">
        <f>IF(I7="acél  (7,8)",7.8,IF(I7="Alu    (2,7)",2.7))</f>
        <v>2.7</v>
      </c>
      <c r="L7" s="27" t="s">
        <v>44</v>
      </c>
    </row>
    <row r="8" ht="12.75">
      <c r="L8" s="27" t="s">
        <v>45</v>
      </c>
    </row>
    <row r="9" spans="1:10" ht="12.75">
      <c r="A9" t="s">
        <v>5</v>
      </c>
      <c r="C9" s="16">
        <f>VLOOKUP(MAX(Munka2!A5:A60),Munka2!A5:K60,3,FALSE)</f>
        <v>12500</v>
      </c>
      <c r="D9" t="s">
        <v>30</v>
      </c>
      <c r="G9" t="s">
        <v>38</v>
      </c>
      <c r="I9" s="16">
        <f>VLOOKUP(MAX(Munka2!A5:A60),Munka2!A5:K60,11,FALSE)</f>
        <v>0.04671361288166403</v>
      </c>
      <c r="J9" t="s">
        <v>2</v>
      </c>
    </row>
    <row r="11" spans="1:4" ht="12.75">
      <c r="A11" t="s">
        <v>20</v>
      </c>
      <c r="C11" s="16">
        <f>MAX(Munka2!A5:A60)</f>
        <v>9.380893796879993</v>
      </c>
      <c r="D11" t="s">
        <v>21</v>
      </c>
    </row>
    <row r="14" ht="12.75">
      <c r="J14" t="s">
        <v>36</v>
      </c>
    </row>
    <row r="15" spans="3:11" ht="12.75">
      <c r="C15" t="s">
        <v>39</v>
      </c>
      <c r="E15" s="6">
        <v>50</v>
      </c>
      <c r="F15" t="s">
        <v>0</v>
      </c>
      <c r="J15" s="16">
        <f>VLOOKUP(MAX(Munka2!A5:A60),Munka2!A5:K60,7,FALSE)</f>
        <v>1.2</v>
      </c>
      <c r="K15" s="16" t="s">
        <v>12</v>
      </c>
    </row>
    <row r="16" spans="7:15" ht="12.75">
      <c r="G16" s="14"/>
      <c r="H16" s="14"/>
      <c r="L16" t="s">
        <v>9</v>
      </c>
      <c r="N16" s="6">
        <v>3000</v>
      </c>
      <c r="O16" t="s">
        <v>29</v>
      </c>
    </row>
    <row r="17" spans="3:6" ht="12.75">
      <c r="C17" t="s">
        <v>24</v>
      </c>
      <c r="E17" s="6">
        <v>20</v>
      </c>
      <c r="F17" t="s">
        <v>3</v>
      </c>
    </row>
    <row r="18" spans="12:15" ht="12.75">
      <c r="L18" t="s">
        <v>11</v>
      </c>
      <c r="N18" s="6">
        <v>0.68</v>
      </c>
      <c r="O18" t="s">
        <v>4</v>
      </c>
    </row>
    <row r="19" spans="3:6" ht="12.75">
      <c r="C19" t="s">
        <v>6</v>
      </c>
      <c r="E19" s="6">
        <v>16</v>
      </c>
      <c r="F19" t="s">
        <v>1</v>
      </c>
    </row>
    <row r="20" spans="12:15" ht="12.75">
      <c r="L20" t="s">
        <v>10</v>
      </c>
      <c r="N20" s="6">
        <v>0.15</v>
      </c>
      <c r="O20" t="s">
        <v>2</v>
      </c>
    </row>
    <row r="21" spans="3:10" ht="12.75">
      <c r="C21" t="s">
        <v>8</v>
      </c>
      <c r="E21" s="6">
        <v>450</v>
      </c>
      <c r="F21" t="s">
        <v>1</v>
      </c>
      <c r="G21" t="s">
        <v>65</v>
      </c>
      <c r="I21" s="6">
        <v>27</v>
      </c>
      <c r="J21" t="s">
        <v>1</v>
      </c>
    </row>
    <row r="22" spans="12:16" ht="12.75">
      <c r="L22" s="19" t="s">
        <v>59</v>
      </c>
      <c r="M22" s="19"/>
      <c r="N22" s="19"/>
      <c r="O22" s="19"/>
      <c r="P22" s="19"/>
    </row>
    <row r="23" spans="3:17" ht="12.75">
      <c r="C23" t="s">
        <v>7</v>
      </c>
      <c r="E23" s="6">
        <v>5</v>
      </c>
      <c r="F23" t="s">
        <v>1</v>
      </c>
      <c r="G23" t="s">
        <v>22</v>
      </c>
      <c r="I23" s="6">
        <v>16</v>
      </c>
      <c r="J23" t="s">
        <v>1</v>
      </c>
      <c r="L23" t="s">
        <v>60</v>
      </c>
      <c r="M23" t="s">
        <v>61</v>
      </c>
      <c r="N23">
        <v>0.205</v>
      </c>
      <c r="O23" t="s">
        <v>4</v>
      </c>
      <c r="P23">
        <v>0.268</v>
      </c>
      <c r="Q23" t="s">
        <v>2</v>
      </c>
    </row>
    <row r="24" spans="12:17" ht="12.75">
      <c r="L24" t="s">
        <v>68</v>
      </c>
      <c r="M24" t="s">
        <v>52</v>
      </c>
      <c r="N24">
        <v>0.68</v>
      </c>
      <c r="O24" t="s">
        <v>4</v>
      </c>
      <c r="P24">
        <v>0.15</v>
      </c>
      <c r="Q24" t="s">
        <v>2</v>
      </c>
    </row>
    <row r="25" spans="2:17" ht="12.75">
      <c r="B25" t="s">
        <v>23</v>
      </c>
      <c r="E25" s="13">
        <v>90</v>
      </c>
      <c r="F25" t="s">
        <v>27</v>
      </c>
      <c r="G25" t="s">
        <v>66</v>
      </c>
      <c r="I25" s="6" t="s">
        <v>44</v>
      </c>
      <c r="J25" t="s">
        <v>40</v>
      </c>
      <c r="K25" s="27">
        <f>IF(I25="acél  (7,8)",7.8,IF(I25="Alu    (2,7)",2.7))</f>
        <v>2.7</v>
      </c>
      <c r="L25" t="s">
        <v>57</v>
      </c>
      <c r="M25" t="s">
        <v>58</v>
      </c>
      <c r="N25">
        <v>0.159</v>
      </c>
      <c r="O25" t="s">
        <v>4</v>
      </c>
      <c r="P25">
        <v>0.026</v>
      </c>
      <c r="Q25" t="s">
        <v>2</v>
      </c>
    </row>
    <row r="26" spans="12:17" ht="12.75">
      <c r="L26" t="s">
        <v>54</v>
      </c>
      <c r="M26" t="s">
        <v>56</v>
      </c>
      <c r="N26">
        <v>0.318</v>
      </c>
      <c r="O26" t="s">
        <v>4</v>
      </c>
      <c r="P26">
        <v>0.04</v>
      </c>
      <c r="Q26" t="s">
        <v>2</v>
      </c>
    </row>
    <row r="27" spans="2:17" ht="12.75">
      <c r="B27" t="s">
        <v>25</v>
      </c>
      <c r="E27" s="6">
        <v>0.05</v>
      </c>
      <c r="G27" t="s">
        <v>67</v>
      </c>
      <c r="I27" s="16">
        <f>((Dkk*0.1)^4*3.14*rokk*0.001*lkk*0.1)/32</f>
        <v>0.02252778399000001</v>
      </c>
      <c r="J27" t="s">
        <v>2</v>
      </c>
      <c r="L27" t="s">
        <v>62</v>
      </c>
      <c r="M27" t="s">
        <v>52</v>
      </c>
      <c r="N27">
        <v>0.637</v>
      </c>
      <c r="O27" t="s">
        <v>4</v>
      </c>
      <c r="P27">
        <v>0.123</v>
      </c>
      <c r="Q27" t="s">
        <v>2</v>
      </c>
    </row>
    <row r="28" spans="2:17" ht="12.75">
      <c r="B28" t="s">
        <v>26</v>
      </c>
      <c r="M28" t="s">
        <v>53</v>
      </c>
      <c r="N28">
        <v>1.27</v>
      </c>
      <c r="O28" t="s">
        <v>4</v>
      </c>
      <c r="P28">
        <v>0.191</v>
      </c>
      <c r="Q28" t="s">
        <v>2</v>
      </c>
    </row>
    <row r="29" spans="13:17" ht="12.75">
      <c r="M29" t="s">
        <v>55</v>
      </c>
      <c r="N29">
        <v>2.39</v>
      </c>
      <c r="O29" t="s">
        <v>4</v>
      </c>
      <c r="P29">
        <v>0.671</v>
      </c>
      <c r="Q29" t="s">
        <v>2</v>
      </c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2.75">
      <c r="G45" s="3"/>
    </row>
    <row r="46" ht="12.75">
      <c r="G46" s="3"/>
    </row>
    <row r="47" ht="12.75">
      <c r="G47" s="4"/>
    </row>
    <row r="48" ht="12.75">
      <c r="G48" s="3"/>
    </row>
    <row r="56" ht="12.75">
      <c r="N56" s="19"/>
    </row>
    <row r="57" ht="12.75">
      <c r="N57" s="19"/>
    </row>
    <row r="58" ht="12.75">
      <c r="N58" s="19"/>
    </row>
  </sheetData>
  <sheetProtection password="C798" sheet="1" objects="1" scenarios="1" selectLockedCells="1"/>
  <dataValidations count="1">
    <dataValidation type="list" allowBlank="1" showInputMessage="1" showErrorMessage="1" sqref="I7 I25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s="19"/>
      <c r="B1" s="19"/>
      <c r="E1" s="19"/>
      <c r="F1" s="19"/>
      <c r="G1" s="19"/>
      <c r="H1" s="19"/>
      <c r="I1" s="20"/>
      <c r="J1" s="19"/>
      <c r="K1" s="19"/>
      <c r="L1" s="19"/>
      <c r="M1" s="19" t="s">
        <v>28</v>
      </c>
      <c r="N1" s="19"/>
      <c r="O1" s="19" t="s">
        <v>41</v>
      </c>
    </row>
    <row r="2" spans="1:15" ht="12.75">
      <c r="A2" s="19"/>
      <c r="B2" s="19"/>
      <c r="C2" s="19" t="s">
        <v>46</v>
      </c>
      <c r="E2" s="19" t="s">
        <v>19</v>
      </c>
      <c r="F2" s="19"/>
      <c r="G2" s="19"/>
      <c r="H2" s="19"/>
      <c r="I2" s="19" t="s">
        <v>14</v>
      </c>
      <c r="J2" s="19"/>
      <c r="K2" s="19" t="s">
        <v>14</v>
      </c>
      <c r="L2" s="19"/>
      <c r="M2" s="19" t="s">
        <v>33</v>
      </c>
      <c r="N2" s="19"/>
      <c r="O2" s="19" t="s">
        <v>42</v>
      </c>
    </row>
    <row r="3" spans="1:15" ht="12.75">
      <c r="A3" s="19" t="s">
        <v>31</v>
      </c>
      <c r="B3" s="19"/>
      <c r="C3" s="19" t="s">
        <v>47</v>
      </c>
      <c r="E3" s="19" t="s">
        <v>15</v>
      </c>
      <c r="F3" s="19"/>
      <c r="G3" s="19" t="s">
        <v>13</v>
      </c>
      <c r="H3" s="19"/>
      <c r="I3" s="19" t="s">
        <v>16</v>
      </c>
      <c r="J3" s="19"/>
      <c r="K3" s="21" t="s">
        <v>15</v>
      </c>
      <c r="L3" s="19"/>
      <c r="M3" s="19" t="s">
        <v>32</v>
      </c>
      <c r="N3" s="19"/>
      <c r="O3" s="19" t="s">
        <v>43</v>
      </c>
    </row>
    <row r="4" spans="6:8" ht="12.75">
      <c r="F4" s="15"/>
      <c r="H4" s="7"/>
    </row>
    <row r="5" spans="1:15" ht="12.75">
      <c r="A5">
        <f aca="true" t="shared" si="0" ref="A5:A36">(O5*ho*0.001)/(E5*0.0001*6.28*G5)</f>
        <v>5.756989271841782</v>
      </c>
      <c r="C5">
        <f aca="true" t="shared" si="1" ref="C5:C36">(nm*ho)/G5</f>
        <v>30000</v>
      </c>
      <c r="E5" s="5">
        <f aca="true" t="shared" si="2" ref="E5:E36">(Jasztal+Jorsó+K5)/(G5^2)+Jkk+Jm</f>
        <v>1.5881527822862547</v>
      </c>
      <c r="F5" s="15"/>
      <c r="G5" s="2">
        <v>0.5</v>
      </c>
      <c r="H5" s="1" t="s">
        <v>12</v>
      </c>
      <c r="I5" s="12">
        <f aca="true" t="shared" si="3" ref="I5:I36">G5*Dkk</f>
        <v>13.5</v>
      </c>
      <c r="K5" s="9">
        <f aca="true" t="shared" si="4" ref="K5:K36">((I5*0.1)^4*3.14*ronk*0.001*lnk*0.1)/32</f>
        <v>0.0014079864993750007</v>
      </c>
      <c r="M5" s="17">
        <f aca="true" t="shared" si="5" ref="M5:M36">(((mű*9.81*m)+F)*ho*0.001)/(éta*0.01*6.28*G5)</f>
        <v>0.10582094833687192</v>
      </c>
      <c r="O5" s="17">
        <f aca="true" t="shared" si="6" ref="O5:O36">Mm-M5</f>
        <v>0.5741790516631281</v>
      </c>
    </row>
    <row r="6" spans="1:15" ht="12.75">
      <c r="A6">
        <f t="shared" si="0"/>
        <v>6.771155019185002</v>
      </c>
      <c r="C6">
        <f t="shared" si="1"/>
        <v>25000</v>
      </c>
      <c r="E6" s="5">
        <f t="shared" si="2"/>
        <v>1.1597996281005352</v>
      </c>
      <c r="F6" s="15"/>
      <c r="G6" s="2">
        <f aca="true" t="shared" si="7" ref="G6:G37">G5+0.1</f>
        <v>0.6</v>
      </c>
      <c r="H6" s="1" t="s">
        <v>12</v>
      </c>
      <c r="I6" s="12">
        <f t="shared" si="3"/>
        <v>16.2</v>
      </c>
      <c r="K6" s="10">
        <f t="shared" si="4"/>
        <v>0.0029196008051040018</v>
      </c>
      <c r="M6" s="17">
        <f t="shared" si="5"/>
        <v>0.08818412361405993</v>
      </c>
      <c r="O6" s="17">
        <f t="shared" si="6"/>
        <v>0.5918158763859401</v>
      </c>
    </row>
    <row r="7" spans="1:15" ht="12.75">
      <c r="A7">
        <f t="shared" si="0"/>
        <v>7.613468574348158</v>
      </c>
      <c r="C7">
        <f t="shared" si="1"/>
        <v>21428.57142857143</v>
      </c>
      <c r="E7" s="5">
        <f t="shared" si="2"/>
        <v>0.9029506085016076</v>
      </c>
      <c r="F7" s="15"/>
      <c r="G7" s="2">
        <f t="shared" si="7"/>
        <v>0.7</v>
      </c>
      <c r="H7" s="1" t="s">
        <v>12</v>
      </c>
      <c r="I7" s="12">
        <f t="shared" si="3"/>
        <v>18.9</v>
      </c>
      <c r="K7" s="10">
        <f t="shared" si="4"/>
        <v>0.005408920935999</v>
      </c>
      <c r="M7" s="17">
        <f t="shared" si="5"/>
        <v>0.07558639166919423</v>
      </c>
      <c r="O7" s="17">
        <f t="shared" si="6"/>
        <v>0.6044136083308058</v>
      </c>
    </row>
    <row r="8" spans="1:15" ht="12.75">
      <c r="A8">
        <f t="shared" si="0"/>
        <v>8.281272693410617</v>
      </c>
      <c r="C8">
        <f t="shared" si="1"/>
        <v>18750</v>
      </c>
      <c r="E8" s="5">
        <f t="shared" si="2"/>
        <v>0.7377241017978011</v>
      </c>
      <c r="F8" s="15"/>
      <c r="G8" s="2">
        <f t="shared" si="7"/>
        <v>0.7999999999999999</v>
      </c>
      <c r="H8" s="1" t="s">
        <v>12</v>
      </c>
      <c r="I8" s="12">
        <f t="shared" si="3"/>
        <v>21.599999999999998</v>
      </c>
      <c r="K8" s="10">
        <f t="shared" si="4"/>
        <v>0.009227380322303995</v>
      </c>
      <c r="M8" s="17">
        <f t="shared" si="5"/>
        <v>0.06613809271054495</v>
      </c>
      <c r="O8" s="17">
        <f t="shared" si="6"/>
        <v>0.6138619072894551</v>
      </c>
    </row>
    <row r="9" spans="1:15" ht="12.75">
      <c r="A9">
        <f t="shared" si="0"/>
        <v>8.779327998687846</v>
      </c>
      <c r="C9">
        <f t="shared" si="1"/>
        <v>16666.666666666668</v>
      </c>
      <c r="E9" s="5">
        <f t="shared" si="2"/>
        <v>0.6259583298548491</v>
      </c>
      <c r="F9" s="15"/>
      <c r="G9" s="2">
        <f t="shared" si="7"/>
        <v>0.8999999999999999</v>
      </c>
      <c r="H9" s="1" t="s">
        <v>12</v>
      </c>
      <c r="I9" s="12">
        <f t="shared" si="3"/>
        <v>24.299999999999997</v>
      </c>
      <c r="K9" s="10">
        <f t="shared" si="4"/>
        <v>0.014780479075838996</v>
      </c>
      <c r="M9" s="17">
        <f t="shared" si="5"/>
        <v>0.05878941574270663</v>
      </c>
      <c r="O9" s="17">
        <f t="shared" si="6"/>
        <v>0.6212105842572935</v>
      </c>
    </row>
    <row r="10" spans="1:15" ht="12.75">
      <c r="A10" s="22">
        <f t="shared" si="0"/>
        <v>9.118283388186166</v>
      </c>
      <c r="B10" s="28"/>
      <c r="C10" s="22">
        <f t="shared" si="1"/>
        <v>15000.000000000002</v>
      </c>
      <c r="E10" s="23">
        <f t="shared" si="2"/>
        <v>0.5475538310546888</v>
      </c>
      <c r="F10" s="29"/>
      <c r="G10" s="24">
        <f t="shared" si="7"/>
        <v>0.9999999999999999</v>
      </c>
      <c r="H10" s="25" t="s">
        <v>12</v>
      </c>
      <c r="I10" s="12">
        <f t="shared" si="3"/>
        <v>26.999999999999996</v>
      </c>
      <c r="J10" s="28"/>
      <c r="K10" s="30">
        <f t="shared" si="4"/>
        <v>0.022527783989999994</v>
      </c>
      <c r="L10" s="28"/>
      <c r="M10" s="26">
        <f t="shared" si="5"/>
        <v>0.052910474168435966</v>
      </c>
      <c r="N10" s="28"/>
      <c r="O10" s="26">
        <f t="shared" si="6"/>
        <v>0.6270895258315641</v>
      </c>
    </row>
    <row r="11" spans="1:15" ht="12.75">
      <c r="A11">
        <f t="shared" si="0"/>
        <v>9.312994821858249</v>
      </c>
      <c r="C11">
        <f t="shared" si="1"/>
        <v>13636.363636363638</v>
      </c>
      <c r="E11" s="5">
        <f t="shared" si="2"/>
        <v>0.49110728119202296</v>
      </c>
      <c r="F11" s="15"/>
      <c r="G11" s="2">
        <f t="shared" si="7"/>
        <v>1.0999999999999999</v>
      </c>
      <c r="H11" s="1" t="s">
        <v>12</v>
      </c>
      <c r="I11" s="12">
        <f t="shared" si="3"/>
        <v>29.699999999999996</v>
      </c>
      <c r="K11" s="10">
        <f t="shared" si="4"/>
        <v>0.032982928539758996</v>
      </c>
      <c r="M11" s="17">
        <f t="shared" si="5"/>
        <v>0.04810043106221452</v>
      </c>
      <c r="O11" s="17">
        <f t="shared" si="6"/>
        <v>0.6318995689377855</v>
      </c>
    </row>
    <row r="12" spans="1:15" ht="12.75">
      <c r="A12">
        <f t="shared" si="0"/>
        <v>9.380893796879993</v>
      </c>
      <c r="C12">
        <f t="shared" si="1"/>
        <v>12500</v>
      </c>
      <c r="E12" s="5">
        <f t="shared" si="2"/>
        <v>0.4497582534041338</v>
      </c>
      <c r="F12" s="15"/>
      <c r="G12" s="2">
        <f t="shared" si="7"/>
        <v>1.2</v>
      </c>
      <c r="H12" s="1" t="s">
        <v>12</v>
      </c>
      <c r="I12" s="12">
        <f t="shared" si="3"/>
        <v>32.4</v>
      </c>
      <c r="K12" s="10">
        <f t="shared" si="4"/>
        <v>0.04671361288166403</v>
      </c>
      <c r="M12" s="17">
        <f t="shared" si="5"/>
        <v>0.044092061807029966</v>
      </c>
      <c r="O12" s="17">
        <f t="shared" si="6"/>
        <v>0.6359079381929701</v>
      </c>
    </row>
    <row r="13" spans="1:15" ht="12.75">
      <c r="A13">
        <f t="shared" si="0"/>
        <v>9.340548278849564</v>
      </c>
      <c r="C13">
        <f t="shared" si="1"/>
        <v>11538.461538461537</v>
      </c>
      <c r="E13" s="5">
        <f t="shared" si="2"/>
        <v>0.41917859282344827</v>
      </c>
      <c r="F13" s="15"/>
      <c r="G13" s="2">
        <f t="shared" si="7"/>
        <v>1.3</v>
      </c>
      <c r="H13" s="1" t="s">
        <v>12</v>
      </c>
      <c r="I13" s="12">
        <f t="shared" si="3"/>
        <v>35.1</v>
      </c>
      <c r="K13" s="10">
        <f t="shared" si="4"/>
        <v>0.06434160385383902</v>
      </c>
      <c r="M13" s="17">
        <f t="shared" si="5"/>
        <v>0.040700364744950736</v>
      </c>
      <c r="O13" s="17">
        <f t="shared" si="6"/>
        <v>0.6392996352550493</v>
      </c>
    </row>
    <row r="14" spans="1:15" ht="12.75">
      <c r="A14">
        <f t="shared" si="0"/>
        <v>9.210496605920898</v>
      </c>
      <c r="C14">
        <f t="shared" si="1"/>
        <v>10714.285714285714</v>
      </c>
      <c r="E14" s="5">
        <f t="shared" si="2"/>
        <v>0.39652829319952687</v>
      </c>
      <c r="F14" s="15"/>
      <c r="G14" s="2">
        <f t="shared" si="7"/>
        <v>1.4000000000000001</v>
      </c>
      <c r="H14" s="1" t="s">
        <v>12</v>
      </c>
      <c r="I14" s="12">
        <f t="shared" si="3"/>
        <v>37.800000000000004</v>
      </c>
      <c r="K14" s="10">
        <f t="shared" si="4"/>
        <v>0.08654273497598408</v>
      </c>
      <c r="M14" s="17">
        <f t="shared" si="5"/>
        <v>0.03779319583459711</v>
      </c>
      <c r="O14" s="17">
        <f t="shared" si="6"/>
        <v>0.642206804165403</v>
      </c>
    </row>
    <row r="15" spans="1:15" ht="12.75">
      <c r="A15">
        <f t="shared" si="0"/>
        <v>9.008380655021867</v>
      </c>
      <c r="C15">
        <f t="shared" si="1"/>
        <v>9999.999999999998</v>
      </c>
      <c r="E15" s="5">
        <f t="shared" si="2"/>
        <v>0.37988119266736164</v>
      </c>
      <c r="F15" s="15"/>
      <c r="G15" s="2">
        <f t="shared" si="7"/>
        <v>1.5000000000000002</v>
      </c>
      <c r="H15" s="1" t="s">
        <v>12</v>
      </c>
      <c r="I15" s="12">
        <f t="shared" si="3"/>
        <v>40.50000000000001</v>
      </c>
      <c r="K15" s="10">
        <f t="shared" si="4"/>
        <v>0.11404690644937512</v>
      </c>
      <c r="M15" s="17">
        <f t="shared" si="5"/>
        <v>0.035273649445623965</v>
      </c>
      <c r="O15" s="17">
        <f t="shared" si="6"/>
        <v>0.6447263505543761</v>
      </c>
    </row>
    <row r="16" spans="1:15" ht="12.75">
      <c r="A16">
        <f t="shared" si="0"/>
        <v>8.750364444711579</v>
      </c>
      <c r="C16">
        <f t="shared" si="1"/>
        <v>9374.999999999998</v>
      </c>
      <c r="E16" s="5">
        <f t="shared" si="2"/>
        <v>0.36789354501795024</v>
      </c>
      <c r="F16" s="15"/>
      <c r="G16" s="2">
        <f t="shared" si="7"/>
        <v>1.6000000000000003</v>
      </c>
      <c r="H16" s="1" t="s">
        <v>12</v>
      </c>
      <c r="I16" s="12">
        <f t="shared" si="3"/>
        <v>43.20000000000001</v>
      </c>
      <c r="K16" s="10">
        <f t="shared" si="4"/>
        <v>0.14763808515686414</v>
      </c>
      <c r="M16" s="17">
        <f t="shared" si="5"/>
        <v>0.03306904635527247</v>
      </c>
      <c r="O16" s="17">
        <f t="shared" si="6"/>
        <v>0.6469309536447276</v>
      </c>
    </row>
    <row r="17" spans="1:15" ht="12.75">
      <c r="A17">
        <f t="shared" si="0"/>
        <v>8.450799582817778</v>
      </c>
      <c r="C17">
        <f t="shared" si="1"/>
        <v>8823.529411764704</v>
      </c>
      <c r="E17" s="5">
        <f t="shared" si="2"/>
        <v>0.35960479704798193</v>
      </c>
      <c r="F17" s="15"/>
      <c r="G17" s="2">
        <f t="shared" si="7"/>
        <v>1.7000000000000004</v>
      </c>
      <c r="H17" s="1" t="s">
        <v>12</v>
      </c>
      <c r="I17" s="12">
        <f t="shared" si="3"/>
        <v>45.90000000000001</v>
      </c>
      <c r="K17" s="10">
        <f t="shared" si="4"/>
        <v>0.18815430466287927</v>
      </c>
      <c r="M17" s="17">
        <f t="shared" si="5"/>
        <v>0.031123808334374083</v>
      </c>
      <c r="O17" s="17">
        <f t="shared" si="6"/>
        <v>0.6488761916656259</v>
      </c>
    </row>
    <row r="18" spans="1:15" ht="12.75">
      <c r="A18">
        <f t="shared" si="0"/>
        <v>8.122087580139794</v>
      </c>
      <c r="C18">
        <f t="shared" si="1"/>
        <v>8333.33333333333</v>
      </c>
      <c r="E18" s="5">
        <f t="shared" si="2"/>
        <v>0.3543135643258373</v>
      </c>
      <c r="F18" s="15"/>
      <c r="G18" s="2">
        <f t="shared" si="7"/>
        <v>1.8000000000000005</v>
      </c>
      <c r="H18" s="1" t="s">
        <v>12</v>
      </c>
      <c r="I18" s="12">
        <f t="shared" si="3"/>
        <v>48.600000000000016</v>
      </c>
      <c r="K18" s="10">
        <f t="shared" si="4"/>
        <v>0.23648766521342443</v>
      </c>
      <c r="M18" s="17">
        <f t="shared" si="5"/>
        <v>0.029394707871353305</v>
      </c>
      <c r="O18" s="17">
        <f t="shared" si="6"/>
        <v>0.6506052921286467</v>
      </c>
    </row>
    <row r="19" spans="1:15" ht="12.75">
      <c r="A19">
        <f t="shared" si="0"/>
        <v>7.774687579785607</v>
      </c>
      <c r="C19">
        <f t="shared" si="1"/>
        <v>7894.736842105261</v>
      </c>
      <c r="E19" s="5">
        <f t="shared" si="2"/>
        <v>0.35149803241403543</v>
      </c>
      <c r="F19" s="15"/>
      <c r="G19" s="2">
        <f t="shared" si="7"/>
        <v>1.9000000000000006</v>
      </c>
      <c r="H19" s="1" t="s">
        <v>12</v>
      </c>
      <c r="I19" s="12">
        <f t="shared" si="3"/>
        <v>51.30000000000002</v>
      </c>
      <c r="K19" s="10">
        <f t="shared" si="4"/>
        <v>0.2935843337360796</v>
      </c>
      <c r="M19" s="17">
        <f t="shared" si="5"/>
        <v>0.02784761798338734</v>
      </c>
      <c r="O19" s="17">
        <f t="shared" si="6"/>
        <v>0.6521523820166127</v>
      </c>
    </row>
    <row r="20" spans="1:15" ht="12.75">
      <c r="A20">
        <f t="shared" si="0"/>
        <v>7.41722283276932</v>
      </c>
      <c r="C20">
        <f t="shared" si="1"/>
        <v>7499.999999999998</v>
      </c>
      <c r="E20" s="5">
        <f t="shared" si="2"/>
        <v>0.3507634857186722</v>
      </c>
      <c r="F20" s="15"/>
      <c r="G20" s="2">
        <f t="shared" si="7"/>
        <v>2.0000000000000004</v>
      </c>
      <c r="H20" s="1" t="s">
        <v>12</v>
      </c>
      <c r="I20" s="12">
        <f t="shared" si="3"/>
        <v>54.000000000000014</v>
      </c>
      <c r="K20" s="10">
        <f t="shared" si="4"/>
        <v>0.36044454384000063</v>
      </c>
      <c r="M20" s="17">
        <f t="shared" si="5"/>
        <v>0.026455237084217976</v>
      </c>
      <c r="O20" s="17">
        <f t="shared" si="6"/>
        <v>0.6535447629157821</v>
      </c>
    </row>
    <row r="21" spans="1:15" ht="12.75">
      <c r="A21">
        <f t="shared" si="0"/>
        <v>7.05664718105363</v>
      </c>
      <c r="C21">
        <f t="shared" si="1"/>
        <v>7142.857142857141</v>
      </c>
      <c r="E21" s="5">
        <f t="shared" si="2"/>
        <v>0.35180689031440093</v>
      </c>
      <c r="F21" s="15"/>
      <c r="G21" s="2">
        <f t="shared" si="7"/>
        <v>2.1000000000000005</v>
      </c>
      <c r="H21" s="1" t="s">
        <v>12</v>
      </c>
      <c r="I21" s="12">
        <f t="shared" si="3"/>
        <v>56.70000000000002</v>
      </c>
      <c r="K21" s="10">
        <f t="shared" si="4"/>
        <v>0.43812259581591956</v>
      </c>
      <c r="M21" s="17">
        <f t="shared" si="5"/>
        <v>0.025195463889731404</v>
      </c>
      <c r="O21" s="17">
        <f t="shared" si="6"/>
        <v>0.6548045361102687</v>
      </c>
    </row>
    <row r="22" spans="1:15" ht="12.75">
      <c r="A22">
        <f t="shared" si="0"/>
        <v>6.698441639486266</v>
      </c>
      <c r="C22">
        <f t="shared" si="1"/>
        <v>6818.181818181816</v>
      </c>
      <c r="E22" s="5">
        <f t="shared" si="2"/>
        <v>0.35439247814513086</v>
      </c>
      <c r="F22" s="15"/>
      <c r="G22" s="2">
        <f t="shared" si="7"/>
        <v>2.2000000000000006</v>
      </c>
      <c r="H22" s="1" t="s">
        <v>12</v>
      </c>
      <c r="I22" s="12">
        <f t="shared" si="3"/>
        <v>59.40000000000002</v>
      </c>
      <c r="K22" s="10">
        <f t="shared" si="4"/>
        <v>0.5277268566361449</v>
      </c>
      <c r="M22" s="17">
        <f t="shared" si="5"/>
        <v>0.024050215531107248</v>
      </c>
      <c r="O22" s="17">
        <f t="shared" si="6"/>
        <v>0.6559497844688928</v>
      </c>
    </row>
    <row r="23" spans="1:15" ht="12.75">
      <c r="A23">
        <f t="shared" si="0"/>
        <v>6.346819491671971</v>
      </c>
      <c r="C23">
        <f t="shared" si="1"/>
        <v>6521.73913043478</v>
      </c>
      <c r="E23" s="5">
        <f t="shared" si="2"/>
        <v>0.3583345936363607</v>
      </c>
      <c r="F23" s="15"/>
      <c r="G23" s="2">
        <f t="shared" si="7"/>
        <v>2.3000000000000007</v>
      </c>
      <c r="H23" s="1" t="s">
        <v>12</v>
      </c>
      <c r="I23" s="12">
        <f t="shared" si="3"/>
        <v>62.10000000000002</v>
      </c>
      <c r="K23" s="10">
        <f t="shared" si="4"/>
        <v>0.6304197599545601</v>
      </c>
      <c r="M23" s="17">
        <f t="shared" si="5"/>
        <v>0.023004553986276495</v>
      </c>
      <c r="O23" s="17">
        <f t="shared" si="6"/>
        <v>0.6569954460137235</v>
      </c>
    </row>
    <row r="24" spans="1:15" ht="12.75">
      <c r="A24">
        <f t="shared" si="0"/>
        <v>6.004925406767472</v>
      </c>
      <c r="C24">
        <f t="shared" si="1"/>
        <v>6249.999999999998</v>
      </c>
      <c r="E24" s="5">
        <f t="shared" si="2"/>
        <v>0.36348543488953355</v>
      </c>
      <c r="F24" s="15"/>
      <c r="G24" s="2">
        <f t="shared" si="7"/>
        <v>2.400000000000001</v>
      </c>
      <c r="H24" s="1" t="s">
        <v>12</v>
      </c>
      <c r="I24" s="12">
        <f t="shared" si="3"/>
        <v>64.80000000000003</v>
      </c>
      <c r="K24" s="10">
        <f t="shared" si="4"/>
        <v>0.7474178061066254</v>
      </c>
      <c r="M24" s="17">
        <f t="shared" si="5"/>
        <v>0.022046030903514976</v>
      </c>
      <c r="O24" s="17">
        <f t="shared" si="6"/>
        <v>0.6579539690964851</v>
      </c>
    </row>
    <row r="25" spans="1:15" ht="12.75">
      <c r="A25">
        <f t="shared" si="0"/>
        <v>5.675019696224697</v>
      </c>
      <c r="C25">
        <f t="shared" si="1"/>
        <v>5999.999999999998</v>
      </c>
      <c r="E25" s="5">
        <f t="shared" si="2"/>
        <v>0.36972615601945036</v>
      </c>
      <c r="F25" s="15"/>
      <c r="G25" s="2">
        <f t="shared" si="7"/>
        <v>2.500000000000001</v>
      </c>
      <c r="H25" s="1" t="s">
        <v>12</v>
      </c>
      <c r="I25" s="12">
        <f t="shared" si="3"/>
        <v>67.50000000000003</v>
      </c>
      <c r="K25" s="10">
        <f t="shared" si="4"/>
        <v>0.8799915621093771</v>
      </c>
      <c r="M25" s="17">
        <f t="shared" si="5"/>
        <v>0.021164189667374374</v>
      </c>
      <c r="O25" s="17">
        <f t="shared" si="6"/>
        <v>0.6588358103326257</v>
      </c>
    </row>
    <row r="26" spans="1:15" ht="12.75">
      <c r="A26">
        <f t="shared" si="0"/>
        <v>5.358643004340594</v>
      </c>
      <c r="C26">
        <f t="shared" si="1"/>
        <v>5769.230769230767</v>
      </c>
      <c r="E26" s="5">
        <f t="shared" si="2"/>
        <v>0.37696031723498724</v>
      </c>
      <c r="F26" s="15"/>
      <c r="G26" s="2">
        <f t="shared" si="7"/>
        <v>2.600000000000001</v>
      </c>
      <c r="H26" s="1" t="s">
        <v>12</v>
      </c>
      <c r="I26" s="12">
        <f t="shared" si="3"/>
        <v>70.20000000000003</v>
      </c>
      <c r="K26" s="10">
        <f t="shared" si="4"/>
        <v>1.029465661661426</v>
      </c>
      <c r="M26" s="17">
        <f t="shared" si="5"/>
        <v>0.02035018237247536</v>
      </c>
      <c r="O26" s="17">
        <f t="shared" si="6"/>
        <v>0.6596498176275247</v>
      </c>
    </row>
    <row r="27" spans="1:15" ht="12.75">
      <c r="A27">
        <f t="shared" si="0"/>
        <v>5.05675965595344</v>
      </c>
      <c r="C27">
        <f t="shared" si="1"/>
        <v>5555.555555555553</v>
      </c>
      <c r="E27" s="5">
        <f t="shared" si="2"/>
        <v>0.38510900048076124</v>
      </c>
      <c r="F27" s="15"/>
      <c r="G27" s="2">
        <f t="shared" si="7"/>
        <v>2.700000000000001</v>
      </c>
      <c r="H27" s="1" t="s">
        <v>12</v>
      </c>
      <c r="I27" s="12">
        <f t="shared" si="3"/>
        <v>72.90000000000003</v>
      </c>
      <c r="K27" s="10">
        <f t="shared" si="4"/>
        <v>1.1972188051429615</v>
      </c>
      <c r="M27" s="17">
        <f t="shared" si="5"/>
        <v>0.019596471914235532</v>
      </c>
      <c r="O27" s="17">
        <f t="shared" si="6"/>
        <v>0.6604035280857645</v>
      </c>
    </row>
    <row r="28" spans="1:15" ht="12.75">
      <c r="A28">
        <f t="shared" si="0"/>
        <v>4.7698798146194665</v>
      </c>
      <c r="C28">
        <f t="shared" si="1"/>
        <v>5357.142857142855</v>
      </c>
      <c r="E28" s="5">
        <f t="shared" si="2"/>
        <v>0.39410712361888195</v>
      </c>
      <c r="F28" s="15"/>
      <c r="G28" s="2">
        <f t="shared" si="7"/>
        <v>2.800000000000001</v>
      </c>
      <c r="H28" s="1" t="s">
        <v>12</v>
      </c>
      <c r="I28" s="12">
        <f t="shared" si="3"/>
        <v>75.60000000000004</v>
      </c>
      <c r="K28" s="10">
        <f t="shared" si="4"/>
        <v>1.384683759615747</v>
      </c>
      <c r="M28" s="17">
        <f t="shared" si="5"/>
        <v>0.018896597917298547</v>
      </c>
      <c r="O28" s="17">
        <f t="shared" si="6"/>
        <v>0.6611034020827015</v>
      </c>
    </row>
    <row r="29" spans="1:15" ht="12.75">
      <c r="A29">
        <f t="shared" si="0"/>
        <v>4.4981617787037385</v>
      </c>
      <c r="C29">
        <f t="shared" si="1"/>
        <v>5172.413793103446</v>
      </c>
      <c r="E29" s="5">
        <f t="shared" si="2"/>
        <v>0.403900628448717</v>
      </c>
      <c r="F29" s="15"/>
      <c r="G29" s="2">
        <f t="shared" si="7"/>
        <v>2.9000000000000012</v>
      </c>
      <c r="H29" s="1" t="s">
        <v>12</v>
      </c>
      <c r="I29" s="12">
        <f t="shared" si="3"/>
        <v>78.30000000000004</v>
      </c>
      <c r="K29" s="10">
        <f t="shared" si="4"/>
        <v>1.5933473588231228</v>
      </c>
      <c r="M29" s="17">
        <f t="shared" si="5"/>
        <v>0.018244991092564118</v>
      </c>
      <c r="O29" s="17">
        <f t="shared" si="6"/>
        <v>0.6617550089074359</v>
      </c>
    </row>
    <row r="30" spans="1:15" ht="12.75">
      <c r="A30">
        <f t="shared" si="0"/>
        <v>4.241496374073038</v>
      </c>
      <c r="C30">
        <f t="shared" si="1"/>
        <v>4999.999999999998</v>
      </c>
      <c r="E30" s="5">
        <f t="shared" si="2"/>
        <v>0.4144443135749658</v>
      </c>
      <c r="F30" s="15"/>
      <c r="G30" s="2">
        <f t="shared" si="7"/>
        <v>3.0000000000000013</v>
      </c>
      <c r="H30" s="1" t="s">
        <v>12</v>
      </c>
      <c r="I30" s="12">
        <f t="shared" si="3"/>
        <v>81.00000000000004</v>
      </c>
      <c r="K30" s="10">
        <f t="shared" si="4"/>
        <v>1.8247505031900049</v>
      </c>
      <c r="M30" s="17">
        <f t="shared" si="5"/>
        <v>0.01763682472281198</v>
      </c>
      <c r="O30" s="17">
        <f t="shared" si="6"/>
        <v>0.662363175277188</v>
      </c>
    </row>
    <row r="31" spans="1:15" ht="12.75">
      <c r="A31">
        <f t="shared" si="0"/>
        <v>3.9995756627024988</v>
      </c>
      <c r="C31">
        <f t="shared" si="1"/>
        <v>4838.709677419352</v>
      </c>
      <c r="E31" s="5">
        <f t="shared" si="2"/>
        <v>0.42570014849547033</v>
      </c>
      <c r="F31" s="15"/>
      <c r="G31" s="2">
        <f t="shared" si="7"/>
        <v>3.1000000000000014</v>
      </c>
      <c r="H31" s="1" t="s">
        <v>12</v>
      </c>
      <c r="I31" s="12">
        <f t="shared" si="3"/>
        <v>83.70000000000005</v>
      </c>
      <c r="K31" s="10">
        <f t="shared" si="4"/>
        <v>2.0804881598228833</v>
      </c>
      <c r="M31" s="17">
        <f t="shared" si="5"/>
        <v>0.01706789489304385</v>
      </c>
      <c r="O31" s="17">
        <f t="shared" si="6"/>
        <v>0.6629321051069562</v>
      </c>
    </row>
    <row r="32" spans="1:15" ht="12.75">
      <c r="A32">
        <f t="shared" si="0"/>
        <v>3.7719482078850106</v>
      </c>
      <c r="C32">
        <f t="shared" si="1"/>
        <v>4687.499999999998</v>
      </c>
      <c r="E32" s="5">
        <f t="shared" si="2"/>
        <v>0.4376359505509878</v>
      </c>
      <c r="F32" s="15"/>
      <c r="G32" s="2">
        <f t="shared" si="7"/>
        <v>3.2000000000000015</v>
      </c>
      <c r="H32" s="1" t="s">
        <v>12</v>
      </c>
      <c r="I32" s="12">
        <f t="shared" si="3"/>
        <v>86.40000000000003</v>
      </c>
      <c r="K32" s="10">
        <f t="shared" si="4"/>
        <v>2.3622093625098297</v>
      </c>
      <c r="M32" s="17">
        <f t="shared" si="5"/>
        <v>0.01653452317763623</v>
      </c>
      <c r="O32" s="17">
        <f t="shared" si="6"/>
        <v>0.6634654768223638</v>
      </c>
    </row>
    <row r="33" spans="1:15" ht="12.75">
      <c r="A33">
        <f t="shared" si="0"/>
        <v>3.5580630144344347</v>
      </c>
      <c r="C33">
        <f t="shared" si="1"/>
        <v>4545.454545454543</v>
      </c>
      <c r="E33" s="5">
        <f t="shared" si="2"/>
        <v>0.45022433814933605</v>
      </c>
      <c r="F33" s="15"/>
      <c r="G33" s="2">
        <f t="shared" si="7"/>
        <v>3.3000000000000016</v>
      </c>
      <c r="H33" s="1" t="s">
        <v>12</v>
      </c>
      <c r="I33" s="12">
        <f t="shared" si="3"/>
        <v>89.10000000000004</v>
      </c>
      <c r="K33" s="10">
        <f t="shared" si="4"/>
        <v>2.671617211720484</v>
      </c>
      <c r="M33" s="17">
        <f t="shared" si="5"/>
        <v>0.016033477020738162</v>
      </c>
      <c r="O33" s="17">
        <f t="shared" si="6"/>
        <v>0.6639665229792618</v>
      </c>
    </row>
    <row r="34" spans="1:15" ht="12.75">
      <c r="A34">
        <f t="shared" si="0"/>
        <v>3.3573040628610564</v>
      </c>
      <c r="C34">
        <f t="shared" si="1"/>
        <v>4411.76470588235</v>
      </c>
      <c r="E34" s="5">
        <f t="shared" si="2"/>
        <v>0.46344189624612075</v>
      </c>
      <c r="F34" s="15"/>
      <c r="G34" s="2">
        <f t="shared" si="7"/>
        <v>3.4000000000000017</v>
      </c>
      <c r="H34" s="1" t="s">
        <v>12</v>
      </c>
      <c r="I34" s="12">
        <f t="shared" si="3"/>
        <v>91.80000000000004</v>
      </c>
      <c r="K34" s="10">
        <f t="shared" si="4"/>
        <v>3.0104688746060706</v>
      </c>
      <c r="M34" s="17">
        <f t="shared" si="5"/>
        <v>0.015561904167187038</v>
      </c>
      <c r="O34" s="17">
        <f t="shared" si="6"/>
        <v>0.664438095832813</v>
      </c>
    </row>
    <row r="35" spans="1:15" ht="12.75">
      <c r="A35">
        <f t="shared" si="0"/>
        <v>3.169017124317384</v>
      </c>
      <c r="C35">
        <f t="shared" si="1"/>
        <v>4285.7142857142835</v>
      </c>
      <c r="E35" s="5">
        <f t="shared" si="2"/>
        <v>0.47726850628176065</v>
      </c>
      <c r="F35" s="15"/>
      <c r="G35" s="2">
        <f t="shared" si="7"/>
        <v>3.5000000000000018</v>
      </c>
      <c r="H35" s="1" t="s">
        <v>12</v>
      </c>
      <c r="I35" s="12">
        <f t="shared" si="3"/>
        <v>94.50000000000004</v>
      </c>
      <c r="K35" s="10">
        <f t="shared" si="4"/>
        <v>3.3805755849993826</v>
      </c>
      <c r="M35" s="17">
        <f t="shared" si="5"/>
        <v>0.015117278333838836</v>
      </c>
      <c r="O35" s="17">
        <f t="shared" si="6"/>
        <v>0.6648827216661612</v>
      </c>
    </row>
    <row r="36" spans="1:15" ht="12.75">
      <c r="A36">
        <f t="shared" si="0"/>
        <v>2.9925303062391864</v>
      </c>
      <c r="C36">
        <f t="shared" si="1"/>
        <v>4166.666666666664</v>
      </c>
      <c r="E36" s="5">
        <f t="shared" si="2"/>
        <v>0.4916868045524597</v>
      </c>
      <c r="F36" s="15"/>
      <c r="G36" s="2">
        <f t="shared" si="7"/>
        <v>3.600000000000002</v>
      </c>
      <c r="H36" s="1" t="s">
        <v>12</v>
      </c>
      <c r="I36" s="12">
        <f t="shared" si="3"/>
        <v>97.20000000000005</v>
      </c>
      <c r="K36" s="10">
        <f t="shared" si="4"/>
        <v>3.7838026434147944</v>
      </c>
      <c r="M36" s="17">
        <f t="shared" si="5"/>
        <v>0.014697353935676647</v>
      </c>
      <c r="O36" s="17">
        <f t="shared" si="6"/>
        <v>0.6653026460643234</v>
      </c>
    </row>
    <row r="37" spans="1:15" ht="12.75">
      <c r="A37">
        <f aca="true" t="shared" si="8" ref="A37:A60">(O37*ho*0.001)/(E37*0.0001*6.28*G37)</f>
        <v>2.8271695536524675</v>
      </c>
      <c r="C37">
        <f aca="true" t="shared" si="9" ref="C37:C60">(nm*ho)/G37</f>
        <v>4054.054054054052</v>
      </c>
      <c r="E37" s="5">
        <f aca="true" t="shared" si="10" ref="E37:E56">(Jasztal+Jorsó+K37)/(G37^2)+Jkk+Jm</f>
        <v>0.5066817416322889</v>
      </c>
      <c r="F37" s="15"/>
      <c r="G37" s="2">
        <f t="shared" si="7"/>
        <v>3.700000000000002</v>
      </c>
      <c r="H37" s="1" t="s">
        <v>12</v>
      </c>
      <c r="I37" s="12">
        <f aca="true" t="shared" si="11" ref="I37:I60">G37*Dkk</f>
        <v>99.90000000000005</v>
      </c>
      <c r="K37" s="10">
        <f aca="true" t="shared" si="12" ref="K37:K60">((I37*0.1)^4*3.14*ronk*0.001*lnk*0.1)/32</f>
        <v>4.22206941704825</v>
      </c>
      <c r="M37" s="17">
        <f aca="true" t="shared" si="13" ref="M37:M60">(((mű*9.81*m)+F)*ho*0.001)/(éta*0.01*6.28*G37)</f>
        <v>0.014300128153631332</v>
      </c>
      <c r="O37" s="17">
        <f aca="true" t="shared" si="14" ref="O37:O60">Mm-M37</f>
        <v>0.6656998718463687</v>
      </c>
    </row>
    <row r="38" spans="1:15" ht="12.75">
      <c r="A38">
        <f t="shared" si="8"/>
        <v>2.6722701269112683</v>
      </c>
      <c r="C38">
        <f t="shared" si="9"/>
        <v>3947.3684210526294</v>
      </c>
      <c r="E38" s="5">
        <f t="shared" si="10"/>
        <v>0.5222402218606341</v>
      </c>
      <c r="F38" s="15"/>
      <c r="G38" s="2">
        <f aca="true" t="shared" si="15" ref="G38:G60">G37+0.1</f>
        <v>3.800000000000002</v>
      </c>
      <c r="H38" s="1" t="s">
        <v>12</v>
      </c>
      <c r="I38" s="12">
        <f t="shared" si="11"/>
        <v>102.60000000000005</v>
      </c>
      <c r="K38" s="10">
        <f t="shared" si="12"/>
        <v>4.697349339777274</v>
      </c>
      <c r="M38" s="17">
        <f t="shared" si="13"/>
        <v>0.013923808991693664</v>
      </c>
      <c r="O38" s="17">
        <f t="shared" si="14"/>
        <v>0.6660761910083064</v>
      </c>
    </row>
    <row r="39" spans="1:15" ht="12.75">
      <c r="A39">
        <f t="shared" si="8"/>
        <v>2.52718489692752</v>
      </c>
      <c r="C39">
        <f t="shared" si="9"/>
        <v>3846.153846153844</v>
      </c>
      <c r="E39" s="5">
        <f t="shared" si="10"/>
        <v>0.5383508066879392</v>
      </c>
      <c r="F39" s="15"/>
      <c r="G39" s="2">
        <f t="shared" si="15"/>
        <v>3.900000000000002</v>
      </c>
      <c r="H39" s="1" t="s">
        <v>12</v>
      </c>
      <c r="I39" s="12">
        <f t="shared" si="11"/>
        <v>105.30000000000005</v>
      </c>
      <c r="K39" s="10">
        <f t="shared" si="12"/>
        <v>5.211669912160973</v>
      </c>
      <c r="M39" s="17">
        <f t="shared" si="13"/>
        <v>0.013566788248316903</v>
      </c>
      <c r="O39" s="17">
        <f t="shared" si="14"/>
        <v>0.6664332117516831</v>
      </c>
    </row>
    <row r="40" spans="1:15" ht="12.75">
      <c r="A40">
        <f t="shared" si="8"/>
        <v>2.391290144349398</v>
      </c>
      <c r="C40">
        <f t="shared" si="9"/>
        <v>3749.999999999998</v>
      </c>
      <c r="E40" s="5">
        <f t="shared" si="10"/>
        <v>0.5550034692721684</v>
      </c>
      <c r="F40" s="15"/>
      <c r="G40" s="2">
        <f t="shared" si="15"/>
        <v>4.000000000000002</v>
      </c>
      <c r="H40" s="1" t="s">
        <v>12</v>
      </c>
      <c r="I40" s="12">
        <f t="shared" si="11"/>
        <v>108.00000000000004</v>
      </c>
      <c r="K40" s="10">
        <f t="shared" si="12"/>
        <v>5.76711270144001</v>
      </c>
      <c r="M40" s="17">
        <f t="shared" si="13"/>
        <v>0.013227618542108983</v>
      </c>
      <c r="O40" s="17">
        <f t="shared" si="14"/>
        <v>0.6667723814578911</v>
      </c>
    </row>
    <row r="41" spans="1:15" ht="12.75">
      <c r="A41">
        <f t="shared" si="8"/>
        <v>2.2639894183960205</v>
      </c>
      <c r="C41">
        <f t="shared" si="9"/>
        <v>3658.5365853658523</v>
      </c>
      <c r="E41" s="5">
        <f t="shared" si="10"/>
        <v>0.5721893904511146</v>
      </c>
      <c r="F41" s="15"/>
      <c r="G41" s="2">
        <f t="shared" si="15"/>
        <v>4.100000000000001</v>
      </c>
      <c r="H41" s="1" t="s">
        <v>12</v>
      </c>
      <c r="I41" s="12">
        <f t="shared" si="11"/>
        <v>110.70000000000005</v>
      </c>
      <c r="K41" s="10">
        <f t="shared" si="12"/>
        <v>6.365813341536653</v>
      </c>
      <c r="M41" s="17">
        <f t="shared" si="13"/>
        <v>0.012904993699618521</v>
      </c>
      <c r="O41" s="17">
        <f t="shared" si="14"/>
        <v>0.6670950063003815</v>
      </c>
    </row>
    <row r="42" spans="1:15" ht="12.75">
      <c r="A42">
        <f t="shared" si="8"/>
        <v>2.144715901958389</v>
      </c>
      <c r="C42">
        <f t="shared" si="9"/>
        <v>3571.4285714285706</v>
      </c>
      <c r="E42" s="5">
        <f t="shared" si="10"/>
        <v>0.5899007883057256</v>
      </c>
      <c r="F42" s="15"/>
      <c r="G42" s="2">
        <f t="shared" si="15"/>
        <v>4.200000000000001</v>
      </c>
      <c r="H42" s="1" t="s">
        <v>12</v>
      </c>
      <c r="I42" s="12">
        <f t="shared" si="11"/>
        <v>113.40000000000003</v>
      </c>
      <c r="K42" s="10">
        <f t="shared" si="12"/>
        <v>7.009961533054713</v>
      </c>
      <c r="M42" s="17">
        <f t="shared" si="13"/>
        <v>0.012597731944865702</v>
      </c>
      <c r="O42" s="17">
        <f t="shared" si="14"/>
        <v>0.6674022680551344</v>
      </c>
    </row>
    <row r="43" spans="1:15" ht="12.75">
      <c r="A43">
        <f t="shared" si="8"/>
        <v>2.0329336395203264</v>
      </c>
      <c r="C43">
        <f t="shared" si="9"/>
        <v>3488.3720930232553</v>
      </c>
      <c r="E43" s="5">
        <f t="shared" si="10"/>
        <v>0.6081307751395021</v>
      </c>
      <c r="F43" s="15"/>
      <c r="G43" s="2">
        <f t="shared" si="15"/>
        <v>4.300000000000001</v>
      </c>
      <c r="H43" s="1" t="s">
        <v>12</v>
      </c>
      <c r="I43" s="12">
        <f t="shared" si="11"/>
        <v>116.10000000000002</v>
      </c>
      <c r="K43" s="10">
        <f t="shared" si="12"/>
        <v>7.701801043279608</v>
      </c>
      <c r="M43" s="17">
        <f t="shared" si="13"/>
        <v>0.012304761434519989</v>
      </c>
      <c r="O43" s="17">
        <f t="shared" si="14"/>
        <v>0.6676952385654801</v>
      </c>
    </row>
    <row r="44" spans="1:15" ht="12.75">
      <c r="A44">
        <f t="shared" si="8"/>
        <v>1.9281379107717838</v>
      </c>
      <c r="C44">
        <f t="shared" si="9"/>
        <v>3409.090909090909</v>
      </c>
      <c r="E44" s="5">
        <f t="shared" si="10"/>
        <v>0.6268732369472829</v>
      </c>
      <c r="F44" s="15"/>
      <c r="G44" s="2">
        <f t="shared" si="15"/>
        <v>4.4</v>
      </c>
      <c r="H44" s="1" t="s">
        <v>12</v>
      </c>
      <c r="I44" s="12">
        <f t="shared" si="11"/>
        <v>118.80000000000001</v>
      </c>
      <c r="K44" s="10">
        <f t="shared" si="12"/>
        <v>8.443629706178312</v>
      </c>
      <c r="M44" s="17">
        <f t="shared" si="13"/>
        <v>0.012025107765553626</v>
      </c>
      <c r="O44" s="17">
        <f t="shared" si="14"/>
        <v>0.6679748922344464</v>
      </c>
    </row>
    <row r="45" spans="1:15" ht="12.75">
      <c r="A45">
        <f t="shared" si="8"/>
        <v>1.829854972949687</v>
      </c>
      <c r="C45">
        <f t="shared" si="9"/>
        <v>3333.3333333333335</v>
      </c>
      <c r="E45" s="5">
        <f t="shared" si="10"/>
        <v>0.6461227314208179</v>
      </c>
      <c r="F45" s="15"/>
      <c r="G45" s="2">
        <f t="shared" si="15"/>
        <v>4.5</v>
      </c>
      <c r="H45" s="1" t="s">
        <v>12</v>
      </c>
      <c r="I45" s="12">
        <f t="shared" si="11"/>
        <v>121.5</v>
      </c>
      <c r="K45" s="10">
        <f t="shared" si="12"/>
        <v>9.237799422399375</v>
      </c>
      <c r="M45" s="17">
        <f t="shared" si="13"/>
        <v>0.011757883148541324</v>
      </c>
      <c r="O45" s="17">
        <f t="shared" si="14"/>
        <v>0.6682421168514587</v>
      </c>
    </row>
    <row r="46" spans="1:15" ht="12.75">
      <c r="A46">
        <f t="shared" si="8"/>
        <v>1.7376413466577731</v>
      </c>
      <c r="C46">
        <f t="shared" si="9"/>
        <v>3260.8695652173915</v>
      </c>
      <c r="E46" s="5">
        <f t="shared" si="10"/>
        <v>0.6658744013032153</v>
      </c>
      <c r="F46" s="15"/>
      <c r="G46" s="2">
        <f t="shared" si="15"/>
        <v>4.6</v>
      </c>
      <c r="H46" s="1" t="s">
        <v>12</v>
      </c>
      <c r="I46" s="12">
        <f t="shared" si="11"/>
        <v>124.19999999999999</v>
      </c>
      <c r="K46" s="10">
        <f t="shared" si="12"/>
        <v>10.086716159272944</v>
      </c>
      <c r="M46" s="17">
        <f t="shared" si="13"/>
        <v>0.011502276993138253</v>
      </c>
      <c r="O46" s="17">
        <f t="shared" si="14"/>
        <v>0.6684977230068618</v>
      </c>
    </row>
    <row r="47" spans="1:15" ht="12.75">
      <c r="A47">
        <f t="shared" si="8"/>
        <v>1.6510827811748139</v>
      </c>
      <c r="C47">
        <f t="shared" si="9"/>
        <v>3191.489361702128</v>
      </c>
      <c r="E47" s="5">
        <f t="shared" si="10"/>
        <v>0.6861239005081261</v>
      </c>
      <c r="F47" s="15"/>
      <c r="G47" s="2">
        <f t="shared" si="15"/>
        <v>4.699999999999999</v>
      </c>
      <c r="H47" s="1" t="s">
        <v>12</v>
      </c>
      <c r="I47" s="12">
        <f t="shared" si="11"/>
        <v>126.89999999999998</v>
      </c>
      <c r="K47" s="10">
        <f t="shared" si="12"/>
        <v>10.992839950810714</v>
      </c>
      <c r="M47" s="17">
        <f t="shared" si="13"/>
        <v>0.011257547695411908</v>
      </c>
      <c r="O47" s="17">
        <f t="shared" si="14"/>
        <v>0.6687424523045882</v>
      </c>
    </row>
    <row r="48" spans="1:15" ht="12.75">
      <c r="A48">
        <f t="shared" si="8"/>
        <v>1.5697930043332187</v>
      </c>
      <c r="C48">
        <f t="shared" si="9"/>
        <v>3125.000000000001</v>
      </c>
      <c r="E48" s="5">
        <f t="shared" si="10"/>
        <v>0.7068673308988832</v>
      </c>
      <c r="F48" s="15"/>
      <c r="G48" s="2">
        <f t="shared" si="15"/>
        <v>4.799999999999999</v>
      </c>
      <c r="H48" s="1" t="s">
        <v>12</v>
      </c>
      <c r="I48" s="12">
        <f t="shared" si="11"/>
        <v>129.59999999999997</v>
      </c>
      <c r="K48" s="10">
        <f t="shared" si="12"/>
        <v>11.958684897705975</v>
      </c>
      <c r="M48" s="17">
        <f t="shared" si="13"/>
        <v>0.011023015451757493</v>
      </c>
      <c r="O48" s="17">
        <f t="shared" si="14"/>
        <v>0.6689769845482425</v>
      </c>
    </row>
    <row r="49" spans="1:15" ht="12.75">
      <c r="A49">
        <f t="shared" si="8"/>
        <v>1.4934123374786779</v>
      </c>
      <c r="C49">
        <f t="shared" si="9"/>
        <v>3061.2244897959195</v>
      </c>
      <c r="E49" s="5">
        <f t="shared" si="10"/>
        <v>0.7281011880053389</v>
      </c>
      <c r="F49" s="15"/>
      <c r="G49" s="2">
        <f t="shared" si="15"/>
        <v>4.899999999999999</v>
      </c>
      <c r="H49" s="1" t="s">
        <v>12</v>
      </c>
      <c r="I49" s="12">
        <f t="shared" si="11"/>
        <v>132.29999999999995</v>
      </c>
      <c r="K49" s="10">
        <f t="shared" si="12"/>
        <v>12.986819167333591</v>
      </c>
      <c r="M49" s="17">
        <f t="shared" si="13"/>
        <v>0.010798055952742035</v>
      </c>
      <c r="O49" s="17">
        <f t="shared" si="14"/>
        <v>0.669201944047258</v>
      </c>
    </row>
    <row r="50" spans="1:15" ht="12.75">
      <c r="A50">
        <f t="shared" si="8"/>
        <v>1.4216062365895974</v>
      </c>
      <c r="C50">
        <f t="shared" si="9"/>
        <v>3000.000000000001</v>
      </c>
      <c r="E50" s="5">
        <f t="shared" si="10"/>
        <v>0.7498223142629871</v>
      </c>
      <c r="F50" s="15"/>
      <c r="G50" s="2">
        <f t="shared" si="15"/>
        <v>4.999999999999998</v>
      </c>
      <c r="H50" s="1" t="s">
        <v>12</v>
      </c>
      <c r="I50" s="12">
        <f t="shared" si="11"/>
        <v>134.99999999999994</v>
      </c>
      <c r="K50" s="10">
        <f t="shared" si="12"/>
        <v>14.079864993749979</v>
      </c>
      <c r="M50" s="17">
        <f t="shared" si="13"/>
        <v>0.010582094833687196</v>
      </c>
      <c r="O50" s="17">
        <f t="shared" si="14"/>
        <v>0.6694179051663128</v>
      </c>
    </row>
    <row r="51" spans="1:15" ht="12.75">
      <c r="A51">
        <f t="shared" si="8"/>
        <v>1.3540638053384533</v>
      </c>
      <c r="C51">
        <f t="shared" si="9"/>
        <v>2941.1764705882365</v>
      </c>
      <c r="E51" s="5">
        <f t="shared" si="10"/>
        <v>0.7720278586062199</v>
      </c>
      <c r="F51" s="15"/>
      <c r="G51" s="2">
        <f t="shared" si="15"/>
        <v>5.099999999999998</v>
      </c>
      <c r="H51" s="1" t="s">
        <v>12</v>
      </c>
      <c r="I51" s="12">
        <f t="shared" si="11"/>
        <v>137.69999999999993</v>
      </c>
      <c r="K51" s="10">
        <f t="shared" si="12"/>
        <v>15.240498677693177</v>
      </c>
      <c r="M51" s="17">
        <f t="shared" si="13"/>
        <v>0.010374602778124702</v>
      </c>
      <c r="O51" s="17">
        <f t="shared" si="14"/>
        <v>0.6696253972218753</v>
      </c>
    </row>
    <row r="52" spans="1:15" ht="12.75">
      <c r="A52">
        <f t="shared" si="8"/>
        <v>1.2904963138931267</v>
      </c>
      <c r="C52">
        <f t="shared" si="9"/>
        <v>2884.615384615386</v>
      </c>
      <c r="E52" s="5">
        <f t="shared" si="10"/>
        <v>0.7947152414477461</v>
      </c>
      <c r="F52" s="15"/>
      <c r="G52" s="2">
        <f t="shared" si="15"/>
        <v>5.1999999999999975</v>
      </c>
      <c r="H52" s="1" t="s">
        <v>12</v>
      </c>
      <c r="I52" s="12">
        <f t="shared" si="11"/>
        <v>140.39999999999992</v>
      </c>
      <c r="K52" s="10">
        <f t="shared" si="12"/>
        <v>16.471450586582748</v>
      </c>
      <c r="M52" s="17">
        <f t="shared" si="13"/>
        <v>0.01017509118623769</v>
      </c>
      <c r="O52" s="17">
        <f t="shared" si="14"/>
        <v>0.6698249088137623</v>
      </c>
    </row>
    <row r="53" spans="1:15" ht="12.75">
      <c r="A53">
        <f t="shared" si="8"/>
        <v>1.2306357479152836</v>
      </c>
      <c r="C53">
        <f t="shared" si="9"/>
        <v>2830.1886792452847</v>
      </c>
      <c r="E53" s="5">
        <f t="shared" si="10"/>
        <v>0.8178821242390064</v>
      </c>
      <c r="F53" s="15"/>
      <c r="G53" s="2">
        <f t="shared" si="15"/>
        <v>5.299999999999997</v>
      </c>
      <c r="H53" s="1" t="s">
        <v>12</v>
      </c>
      <c r="I53" s="12">
        <f t="shared" si="11"/>
        <v>143.0999999999999</v>
      </c>
      <c r="K53" s="10">
        <f t="shared" si="12"/>
        <v>17.77550515451988</v>
      </c>
      <c r="M53" s="17">
        <f t="shared" si="13"/>
        <v>0.009983108333667166</v>
      </c>
      <c r="O53" s="17">
        <f t="shared" si="14"/>
        <v>0.6700168916663329</v>
      </c>
    </row>
    <row r="54" spans="1:15" ht="12.75">
      <c r="A54">
        <f t="shared" si="8"/>
        <v>1.1742334049732874</v>
      </c>
      <c r="C54">
        <f t="shared" si="9"/>
        <v>2777.7777777777796</v>
      </c>
      <c r="E54" s="5">
        <f t="shared" si="10"/>
        <v>0.8415263829393149</v>
      </c>
      <c r="F54" s="15"/>
      <c r="G54" s="2">
        <f t="shared" si="15"/>
        <v>5.399999999999997</v>
      </c>
      <c r="H54" s="1" t="s">
        <v>12</v>
      </c>
      <c r="I54" s="12">
        <f t="shared" si="11"/>
        <v>145.79999999999993</v>
      </c>
      <c r="K54" s="10">
        <f t="shared" si="12"/>
        <v>19.15550088228731</v>
      </c>
      <c r="M54" s="17">
        <f t="shared" si="13"/>
        <v>0.009798235957117775</v>
      </c>
      <c r="O54" s="17">
        <f t="shared" si="14"/>
        <v>0.6702017640428822</v>
      </c>
    </row>
    <row r="55" spans="1:15" ht="12.75">
      <c r="A55">
        <f t="shared" si="8"/>
        <v>1.1210585500122054</v>
      </c>
      <c r="C55">
        <f t="shared" si="9"/>
        <v>2727.272727272729</v>
      </c>
      <c r="E55" s="5">
        <f t="shared" si="10"/>
        <v>0.8656460848304647</v>
      </c>
      <c r="F55" s="15"/>
      <c r="G55" s="2">
        <f t="shared" si="15"/>
        <v>5.4999999999999964</v>
      </c>
      <c r="H55" s="1" t="s">
        <v>12</v>
      </c>
      <c r="I55" s="12">
        <f t="shared" si="11"/>
        <v>148.49999999999991</v>
      </c>
      <c r="K55" s="10">
        <f t="shared" si="12"/>
        <v>20.61433033734934</v>
      </c>
      <c r="M55" s="17">
        <f t="shared" si="13"/>
        <v>0.009620086212442907</v>
      </c>
      <c r="O55" s="17">
        <f t="shared" si="14"/>
        <v>0.6703799137875571</v>
      </c>
    </row>
    <row r="56" spans="1:15" ht="12.75">
      <c r="A56">
        <f t="shared" si="8"/>
        <v>1.0708971372629885</v>
      </c>
      <c r="C56">
        <f t="shared" si="9"/>
        <v>2678.5714285714303</v>
      </c>
      <c r="E56" s="5">
        <f t="shared" si="10"/>
        <v>0.8902394682032199</v>
      </c>
      <c r="F56" s="15"/>
      <c r="G56" s="2">
        <f t="shared" si="15"/>
        <v>5.599999999999996</v>
      </c>
      <c r="H56" s="1" t="s">
        <v>12</v>
      </c>
      <c r="I56" s="12">
        <f t="shared" si="11"/>
        <v>151.1999999999999</v>
      </c>
      <c r="K56" s="10">
        <f t="shared" si="12"/>
        <v>22.154940153851854</v>
      </c>
      <c r="M56" s="17">
        <f t="shared" si="13"/>
        <v>0.009448298958649284</v>
      </c>
      <c r="O56" s="17">
        <f t="shared" si="14"/>
        <v>0.6705517010413508</v>
      </c>
    </row>
    <row r="57" spans="1:15" ht="12.75">
      <c r="A57">
        <f t="shared" si="8"/>
        <v>1.0235506027465262</v>
      </c>
      <c r="C57">
        <f t="shared" si="9"/>
        <v>2631.578947368423</v>
      </c>
      <c r="E57" s="5">
        <f>(Jasztal+Jorsó+K57)/G57^2+Jkk+Jm</f>
        <v>0.9153049245162256</v>
      </c>
      <c r="F57" s="15"/>
      <c r="G57" s="2">
        <f t="shared" si="15"/>
        <v>5.699999999999996</v>
      </c>
      <c r="H57" s="1" t="s">
        <v>12</v>
      </c>
      <c r="I57" s="12">
        <f t="shared" si="11"/>
        <v>153.8999999999999</v>
      </c>
      <c r="K57" s="10">
        <f t="shared" si="12"/>
        <v>23.780331032622342</v>
      </c>
      <c r="M57" s="17">
        <f t="shared" si="13"/>
        <v>0.009282539327795788</v>
      </c>
      <c r="O57" s="17">
        <f t="shared" si="14"/>
        <v>0.6707174606722043</v>
      </c>
    </row>
    <row r="58" spans="1:15" ht="12.75">
      <c r="A58">
        <f t="shared" si="8"/>
        <v>0.9788347291125516</v>
      </c>
      <c r="C58">
        <f t="shared" si="9"/>
        <v>2586.206896551726</v>
      </c>
      <c r="E58" s="5">
        <f>(Jasztal+Jorsó+K58)/G58^2+Jkk+Jm</f>
        <v>0.9408409826893035</v>
      </c>
      <c r="F58" s="15"/>
      <c r="G58" s="2">
        <f t="shared" si="15"/>
        <v>5.799999999999995</v>
      </c>
      <c r="H58" s="1" t="s">
        <v>12</v>
      </c>
      <c r="I58" s="12">
        <f t="shared" si="11"/>
        <v>156.59999999999988</v>
      </c>
      <c r="K58" s="10">
        <f t="shared" si="12"/>
        <v>25.493557741169838</v>
      </c>
      <c r="M58" s="17">
        <f t="shared" si="13"/>
        <v>0.009122495546282068</v>
      </c>
      <c r="O58" s="17">
        <f t="shared" si="14"/>
        <v>0.670877504453718</v>
      </c>
    </row>
    <row r="59" spans="1:15" ht="12.75">
      <c r="A59">
        <f t="shared" si="8"/>
        <v>0.9365785827705437</v>
      </c>
      <c r="C59">
        <f t="shared" si="9"/>
        <v>2542.372881355934</v>
      </c>
      <c r="E59" s="5">
        <f>(Jasztal+Jorsó+K59)/G59^2+Jkk+Jm</f>
        <v>0.9668462952442284</v>
      </c>
      <c r="F59" s="15"/>
      <c r="G59" s="2">
        <f t="shared" si="15"/>
        <v>5.899999999999995</v>
      </c>
      <c r="H59" s="1" t="s">
        <v>12</v>
      </c>
      <c r="I59" s="12">
        <f t="shared" si="11"/>
        <v>159.29999999999987</v>
      </c>
      <c r="K59" s="11">
        <f t="shared" si="12"/>
        <v>27.29772911368495</v>
      </c>
      <c r="M59" s="17">
        <f t="shared" si="13"/>
        <v>0.008967876977701017</v>
      </c>
      <c r="O59" s="17">
        <f t="shared" si="14"/>
        <v>0.6710321230222991</v>
      </c>
    </row>
    <row r="60" spans="1:15" ht="12.75">
      <c r="A60">
        <f t="shared" si="8"/>
        <v>0.8966235219789598</v>
      </c>
      <c r="C60">
        <f t="shared" si="9"/>
        <v>2500.0000000000023</v>
      </c>
      <c r="E60" s="5">
        <f>(Jasztal+Jorsó+K60)/(G60^2)+Jkk+Jm</f>
        <v>0.9933196260487401</v>
      </c>
      <c r="F60" s="15"/>
      <c r="G60" s="2">
        <f t="shared" si="15"/>
        <v>5.999999999999995</v>
      </c>
      <c r="H60" s="1" t="s">
        <v>12</v>
      </c>
      <c r="I60" s="12">
        <f t="shared" si="11"/>
        <v>161.99999999999986</v>
      </c>
      <c r="K60" s="8">
        <f t="shared" si="12"/>
        <v>29.1960080510399</v>
      </c>
      <c r="M60" s="17">
        <f t="shared" si="13"/>
        <v>0.008818412361406</v>
      </c>
      <c r="O60" s="17">
        <f t="shared" si="14"/>
        <v>0.671181587638594</v>
      </c>
    </row>
  </sheetData>
  <sheetProtection password="C798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Én</cp:lastModifiedBy>
  <dcterms:created xsi:type="dcterms:W3CDTF">2011-12-14T23:19:37Z</dcterms:created>
  <dcterms:modified xsi:type="dcterms:W3CDTF">2012-11-03T12:26:15Z</dcterms:modified>
  <cp:category/>
  <cp:version/>
  <cp:contentType/>
  <cp:contentStatus/>
</cp:coreProperties>
</file>